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rogetto sismica --\progetto sismica\Armaturapilastri\"/>
    </mc:Choice>
  </mc:AlternateContent>
  <bookViews>
    <workbookView xWindow="0" yWindow="0" windowWidth="20490" windowHeight="7755"/>
  </bookViews>
  <sheets>
    <sheet name="Foglio1" sheetId="1" r:id="rId1"/>
    <sheet name="telaio 15" sheetId="2" r:id="rId2"/>
    <sheet name="Nodo" sheetId="3" r:id="rId3"/>
  </sheets>
  <externalReferences>
    <externalReference r:id="rId4"/>
    <externalReference r:id="rId5"/>
    <externalReference r:id="rId6"/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" i="3" l="1"/>
  <c r="J33" i="3" l="1"/>
  <c r="AN8" i="3" l="1"/>
  <c r="AC8" i="3" l="1"/>
  <c r="W8" i="3" l="1"/>
  <c r="J4" i="3"/>
  <c r="K4" i="3"/>
  <c r="L4" i="3"/>
  <c r="M4" i="3"/>
  <c r="N4" i="3"/>
  <c r="O4" i="3"/>
  <c r="P4" i="3"/>
  <c r="Q4" i="3"/>
  <c r="L5" i="3"/>
  <c r="M5" i="3"/>
  <c r="N5" i="3"/>
  <c r="O5" i="3"/>
  <c r="P5" i="3"/>
  <c r="Q5" i="3"/>
  <c r="L6" i="3"/>
  <c r="M6" i="3"/>
  <c r="N6" i="3"/>
  <c r="O6" i="3"/>
  <c r="P6" i="3"/>
  <c r="Q6" i="3"/>
  <c r="L7" i="3"/>
  <c r="M7" i="3"/>
  <c r="N7" i="3"/>
  <c r="O7" i="3"/>
  <c r="P7" i="3"/>
  <c r="Q7" i="3"/>
  <c r="K8" i="3"/>
  <c r="L8" i="3"/>
  <c r="M8" i="3"/>
  <c r="N8" i="3"/>
  <c r="O8" i="3"/>
  <c r="P8" i="3"/>
  <c r="Q8" i="3"/>
  <c r="L9" i="3"/>
  <c r="M9" i="3"/>
  <c r="N9" i="3"/>
  <c r="O9" i="3"/>
  <c r="P9" i="3"/>
  <c r="Q9" i="3"/>
  <c r="L10" i="3"/>
  <c r="M10" i="3"/>
  <c r="N10" i="3"/>
  <c r="O10" i="3"/>
  <c r="P10" i="3"/>
  <c r="Q10" i="3"/>
  <c r="L11" i="3"/>
  <c r="M11" i="3"/>
  <c r="N11" i="3"/>
  <c r="O11" i="3"/>
  <c r="P11" i="3"/>
  <c r="Q11" i="3"/>
  <c r="K12" i="3"/>
  <c r="L12" i="3"/>
  <c r="M12" i="3"/>
  <c r="N12" i="3"/>
  <c r="O12" i="3"/>
  <c r="P12" i="3"/>
  <c r="Q12" i="3"/>
  <c r="L13" i="3"/>
  <c r="M13" i="3"/>
  <c r="N13" i="3"/>
  <c r="O13" i="3"/>
  <c r="P13" i="3"/>
  <c r="Q13" i="3"/>
  <c r="L14" i="3"/>
  <c r="M14" i="3"/>
  <c r="N14" i="3"/>
  <c r="O14" i="3"/>
  <c r="P14" i="3"/>
  <c r="Q14" i="3"/>
  <c r="L15" i="3"/>
  <c r="M15" i="3"/>
  <c r="N15" i="3"/>
  <c r="O15" i="3"/>
  <c r="P15" i="3"/>
  <c r="Q15" i="3"/>
  <c r="K16" i="3"/>
  <c r="L16" i="3"/>
  <c r="M16" i="3"/>
  <c r="N16" i="3"/>
  <c r="O16" i="3"/>
  <c r="P16" i="3"/>
  <c r="Q16" i="3"/>
  <c r="L17" i="3"/>
  <c r="M17" i="3"/>
  <c r="N17" i="3"/>
  <c r="O17" i="3"/>
  <c r="P17" i="3"/>
  <c r="Q17" i="3"/>
  <c r="L18" i="3"/>
  <c r="M18" i="3"/>
  <c r="N18" i="3"/>
  <c r="O18" i="3"/>
  <c r="P18" i="3"/>
  <c r="Q18" i="3"/>
  <c r="L19" i="3"/>
  <c r="M19" i="3"/>
  <c r="N19" i="3"/>
  <c r="O19" i="3"/>
  <c r="P19" i="3"/>
  <c r="Q19" i="3"/>
  <c r="K20" i="3"/>
  <c r="L20" i="3"/>
  <c r="M20" i="3"/>
  <c r="N20" i="3"/>
  <c r="O20" i="3"/>
  <c r="P20" i="3"/>
  <c r="Q20" i="3"/>
  <c r="L21" i="3"/>
  <c r="M21" i="3"/>
  <c r="N21" i="3"/>
  <c r="O21" i="3"/>
  <c r="P21" i="3"/>
  <c r="Q21" i="3"/>
  <c r="L22" i="3"/>
  <c r="M22" i="3"/>
  <c r="N22" i="3"/>
  <c r="O22" i="3"/>
  <c r="P22" i="3"/>
  <c r="Q22" i="3"/>
  <c r="L23" i="3"/>
  <c r="M23" i="3"/>
  <c r="N23" i="3"/>
  <c r="O23" i="3"/>
  <c r="P23" i="3"/>
  <c r="Q23" i="3"/>
  <c r="K24" i="3"/>
  <c r="L24" i="3"/>
  <c r="M24" i="3"/>
  <c r="N24" i="3"/>
  <c r="O24" i="3"/>
  <c r="P24" i="3"/>
  <c r="Q24" i="3"/>
  <c r="L25" i="3"/>
  <c r="M25" i="3"/>
  <c r="N25" i="3"/>
  <c r="O25" i="3"/>
  <c r="P25" i="3"/>
  <c r="Q25" i="3"/>
  <c r="L26" i="3"/>
  <c r="M26" i="3"/>
  <c r="N26" i="3"/>
  <c r="O26" i="3"/>
  <c r="P26" i="3"/>
  <c r="Q26" i="3"/>
  <c r="L27" i="3"/>
  <c r="M27" i="3"/>
  <c r="N27" i="3"/>
  <c r="O27" i="3"/>
  <c r="P27" i="3"/>
  <c r="Q27" i="3"/>
  <c r="A4" i="3"/>
  <c r="B4" i="3"/>
  <c r="C4" i="3"/>
  <c r="D4" i="3"/>
  <c r="E4" i="3"/>
  <c r="F4" i="3"/>
  <c r="G4" i="3"/>
  <c r="H4" i="3"/>
  <c r="B5" i="3"/>
  <c r="C5" i="3"/>
  <c r="D5" i="3"/>
  <c r="E5" i="3"/>
  <c r="F5" i="3"/>
  <c r="G5" i="3"/>
  <c r="H5" i="3"/>
  <c r="B6" i="3"/>
  <c r="C6" i="3"/>
  <c r="D6" i="3"/>
  <c r="E6" i="3"/>
  <c r="F6" i="3"/>
  <c r="G6" i="3"/>
  <c r="H6" i="3"/>
  <c r="B7" i="3"/>
  <c r="C7" i="3"/>
  <c r="D7" i="3"/>
  <c r="E7" i="3"/>
  <c r="F7" i="3"/>
  <c r="G7" i="3"/>
  <c r="H7" i="3"/>
  <c r="A8" i="3"/>
  <c r="B8" i="3"/>
  <c r="C8" i="3"/>
  <c r="D8" i="3"/>
  <c r="E8" i="3"/>
  <c r="F8" i="3"/>
  <c r="G8" i="3"/>
  <c r="H8" i="3"/>
  <c r="B9" i="3"/>
  <c r="C9" i="3"/>
  <c r="D9" i="3"/>
  <c r="E9" i="3"/>
  <c r="F9" i="3"/>
  <c r="G9" i="3"/>
  <c r="H9" i="3"/>
  <c r="B10" i="3"/>
  <c r="C10" i="3"/>
  <c r="D10" i="3"/>
  <c r="E10" i="3"/>
  <c r="F10" i="3"/>
  <c r="G10" i="3"/>
  <c r="V12" i="3" s="1"/>
  <c r="AO12" i="3" s="1"/>
  <c r="H10" i="3"/>
  <c r="B11" i="3"/>
  <c r="C11" i="3"/>
  <c r="D11" i="3"/>
  <c r="E11" i="3"/>
  <c r="F11" i="3"/>
  <c r="G11" i="3"/>
  <c r="H11" i="3"/>
  <c r="A12" i="3"/>
  <c r="B12" i="3"/>
  <c r="C12" i="3"/>
  <c r="D12" i="3"/>
  <c r="E12" i="3"/>
  <c r="F12" i="3"/>
  <c r="G12" i="3"/>
  <c r="H12" i="3"/>
  <c r="B13" i="3"/>
  <c r="C13" i="3"/>
  <c r="D13" i="3"/>
  <c r="E13" i="3"/>
  <c r="F13" i="3"/>
  <c r="G13" i="3"/>
  <c r="H13" i="3"/>
  <c r="B14" i="3"/>
  <c r="C14" i="3"/>
  <c r="D14" i="3"/>
  <c r="E14" i="3"/>
  <c r="F14" i="3"/>
  <c r="G14" i="3"/>
  <c r="V17" i="3" s="1"/>
  <c r="AO17" i="3" s="1"/>
  <c r="H14" i="3"/>
  <c r="B15" i="3"/>
  <c r="C15" i="3"/>
  <c r="D15" i="3"/>
  <c r="E15" i="3"/>
  <c r="F15" i="3"/>
  <c r="G15" i="3"/>
  <c r="H15" i="3"/>
  <c r="A16" i="3"/>
  <c r="B16" i="3"/>
  <c r="C16" i="3"/>
  <c r="D16" i="3"/>
  <c r="E16" i="3"/>
  <c r="F16" i="3"/>
  <c r="G16" i="3"/>
  <c r="H16" i="3"/>
  <c r="B17" i="3"/>
  <c r="C17" i="3"/>
  <c r="D17" i="3"/>
  <c r="E17" i="3"/>
  <c r="F17" i="3"/>
  <c r="G17" i="3"/>
  <c r="H17" i="3"/>
  <c r="B18" i="3"/>
  <c r="C18" i="3"/>
  <c r="D18" i="3"/>
  <c r="E18" i="3"/>
  <c r="F18" i="3"/>
  <c r="G18" i="3"/>
  <c r="V20" i="3" s="1"/>
  <c r="AO20" i="3" s="1"/>
  <c r="H18" i="3"/>
  <c r="B19" i="3"/>
  <c r="C19" i="3"/>
  <c r="D19" i="3"/>
  <c r="E19" i="3"/>
  <c r="F19" i="3"/>
  <c r="G19" i="3"/>
  <c r="H19" i="3"/>
  <c r="A20" i="3"/>
  <c r="B20" i="3"/>
  <c r="C20" i="3"/>
  <c r="D20" i="3"/>
  <c r="E20" i="3"/>
  <c r="F20" i="3"/>
  <c r="G20" i="3"/>
  <c r="H20" i="3"/>
  <c r="B21" i="3"/>
  <c r="C21" i="3"/>
  <c r="D21" i="3"/>
  <c r="E21" i="3"/>
  <c r="F21" i="3"/>
  <c r="G21" i="3"/>
  <c r="H21" i="3"/>
  <c r="B22" i="3"/>
  <c r="C22" i="3"/>
  <c r="D22" i="3"/>
  <c r="E22" i="3"/>
  <c r="F22" i="3"/>
  <c r="G22" i="3"/>
  <c r="V25" i="3" s="1"/>
  <c r="AO25" i="3" s="1"/>
  <c r="H22" i="3"/>
  <c r="B23" i="3"/>
  <c r="C23" i="3"/>
  <c r="D23" i="3"/>
  <c r="E23" i="3"/>
  <c r="F23" i="3"/>
  <c r="G23" i="3"/>
  <c r="H23" i="3"/>
  <c r="A24" i="3"/>
  <c r="B24" i="3"/>
  <c r="C24" i="3"/>
  <c r="D24" i="3"/>
  <c r="E24" i="3"/>
  <c r="F24" i="3"/>
  <c r="G24" i="3"/>
  <c r="H24" i="3"/>
  <c r="B25" i="3"/>
  <c r="C25" i="3"/>
  <c r="D25" i="3"/>
  <c r="E25" i="3"/>
  <c r="F25" i="3"/>
  <c r="G25" i="3"/>
  <c r="H25" i="3"/>
  <c r="B26" i="3"/>
  <c r="C26" i="3"/>
  <c r="D26" i="3"/>
  <c r="E26" i="3"/>
  <c r="F26" i="3"/>
  <c r="G26" i="3"/>
  <c r="H26" i="3"/>
  <c r="B27" i="3"/>
  <c r="C27" i="3"/>
  <c r="D27" i="3"/>
  <c r="E27" i="3"/>
  <c r="F27" i="3"/>
  <c r="G27" i="3"/>
  <c r="H27" i="3"/>
  <c r="V9" i="3" l="1"/>
  <c r="AO9" i="3" s="1"/>
  <c r="V8" i="3"/>
  <c r="AO8" i="3" s="1"/>
  <c r="V13" i="3"/>
  <c r="AO13" i="3" s="1"/>
  <c r="V21" i="3"/>
  <c r="AO21" i="3" s="1"/>
  <c r="V16" i="3"/>
  <c r="AO16" i="3" s="1"/>
  <c r="V24" i="3"/>
  <c r="AO24" i="3" s="1"/>
  <c r="AF83" i="1" l="1"/>
  <c r="AC86" i="1" s="1"/>
  <c r="AL69" i="1"/>
  <c r="AL83" i="1" s="1"/>
  <c r="AF82" i="1"/>
  <c r="AF49" i="1"/>
  <c r="AI72" i="1" l="1"/>
  <c r="AC71" i="1"/>
  <c r="AC85" i="1"/>
  <c r="AL82" i="1"/>
  <c r="AI86" i="1" s="1"/>
  <c r="AC72" i="1"/>
  <c r="AI71" i="1"/>
  <c r="AI85" i="1" l="1"/>
  <c r="BD106" i="2" l="1"/>
  <c r="AB57" i="1"/>
  <c r="AB60" i="1" s="1"/>
  <c r="AE50" i="1"/>
  <c r="AD50" i="1"/>
  <c r="AI50" i="1"/>
  <c r="AH50" i="1"/>
  <c r="AE51" i="1"/>
  <c r="AD51" i="1"/>
  <c r="AI51" i="1"/>
  <c r="AH51" i="1"/>
  <c r="AE52" i="1"/>
  <c r="AD52" i="1"/>
  <c r="AI52" i="1"/>
  <c r="AH52" i="1"/>
  <c r="AE53" i="1"/>
  <c r="AD53" i="1"/>
  <c r="AI53" i="1"/>
  <c r="AH53" i="1"/>
  <c r="AE54" i="1"/>
  <c r="AD54" i="1"/>
  <c r="AI54" i="1"/>
  <c r="AH54" i="1"/>
  <c r="AE49" i="1"/>
  <c r="AD49" i="1"/>
  <c r="AI49" i="1"/>
  <c r="AH49" i="1"/>
  <c r="AF54" i="1"/>
  <c r="AF53" i="1"/>
  <c r="AF52" i="1"/>
  <c r="AF51" i="1"/>
  <c r="AF50" i="1"/>
  <c r="AG55" i="1"/>
  <c r="AF55" i="1"/>
  <c r="AC55" i="1"/>
  <c r="AB55" i="1"/>
  <c r="S106" i="2"/>
  <c r="AD103" i="2" s="1"/>
  <c r="B106" i="2"/>
  <c r="BD107" i="2"/>
  <c r="AL106" i="2"/>
  <c r="AL107" i="2"/>
  <c r="AM106" i="2" s="1"/>
  <c r="S107" i="2"/>
  <c r="B107" i="2"/>
  <c r="C106" i="2" s="1"/>
  <c r="C114" i="2" s="1"/>
  <c r="BD84" i="2"/>
  <c r="BE85" i="2" s="1"/>
  <c r="BD85" i="2"/>
  <c r="AL84" i="2"/>
  <c r="AL85" i="2"/>
  <c r="S84" i="2"/>
  <c r="S85" i="2"/>
  <c r="T84" i="2" s="1"/>
  <c r="B84" i="2"/>
  <c r="B85" i="2"/>
  <c r="C84" i="2" s="1"/>
  <c r="BD60" i="2"/>
  <c r="BD68" i="2" s="1"/>
  <c r="BD61" i="2"/>
  <c r="BE60" i="2" s="1"/>
  <c r="BE68" i="2" s="1"/>
  <c r="AL60" i="2"/>
  <c r="AL61" i="2"/>
  <c r="AM60" i="2" s="1"/>
  <c r="S60" i="2"/>
  <c r="S61" i="2"/>
  <c r="AD58" i="2" s="1"/>
  <c r="AF58" i="2" s="1"/>
  <c r="B60" i="2"/>
  <c r="B61" i="2"/>
  <c r="BD36" i="2"/>
  <c r="BD37" i="2"/>
  <c r="AL36" i="2"/>
  <c r="AL37" i="2"/>
  <c r="S36" i="2"/>
  <c r="S37" i="2"/>
  <c r="AD34" i="2" s="1"/>
  <c r="AF34" i="2" s="1"/>
  <c r="B36" i="2"/>
  <c r="B37" i="2"/>
  <c r="AC41" i="1"/>
  <c r="AC40" i="1"/>
  <c r="AC39" i="1"/>
  <c r="AC37" i="1"/>
  <c r="AC36" i="1"/>
  <c r="AC34" i="1"/>
  <c r="AC33" i="1"/>
  <c r="AC32" i="1"/>
  <c r="AC30" i="1"/>
  <c r="AC29" i="1"/>
  <c r="AC27" i="1"/>
  <c r="AC26" i="1"/>
  <c r="AC25" i="1"/>
  <c r="AC23" i="1"/>
  <c r="AC22" i="1"/>
  <c r="AC20" i="1"/>
  <c r="AC19" i="1"/>
  <c r="AC18" i="1"/>
  <c r="AC16" i="1"/>
  <c r="AC15" i="1"/>
  <c r="AC13" i="1"/>
  <c r="AC12" i="1"/>
  <c r="AC11" i="1"/>
  <c r="AC9" i="1"/>
  <c r="AC8" i="1"/>
  <c r="BE12" i="2"/>
  <c r="BE20" i="2" s="1"/>
  <c r="BE13" i="2"/>
  <c r="AL12" i="2"/>
  <c r="AL20" i="2" s="1"/>
  <c r="AL13" i="2"/>
  <c r="T12" i="2"/>
  <c r="AE10" i="2" s="1"/>
  <c r="AG10" i="2" s="1"/>
  <c r="T13" i="2"/>
  <c r="U12" i="2" s="1"/>
  <c r="U20" i="2" s="1"/>
  <c r="B12" i="2"/>
  <c r="B20" i="2" s="1"/>
  <c r="B13" i="2"/>
  <c r="BD114" i="2"/>
  <c r="BQ108" i="2"/>
  <c r="AY108" i="2"/>
  <c r="AF108" i="2"/>
  <c r="O108" i="2"/>
  <c r="BE107" i="2"/>
  <c r="BE106" i="2"/>
  <c r="BE114" i="2" s="1"/>
  <c r="C107" i="2"/>
  <c r="BO104" i="2"/>
  <c r="BQ104" i="2" s="1"/>
  <c r="BQ103" i="2"/>
  <c r="BO103" i="2"/>
  <c r="AY103" i="2"/>
  <c r="AF103" i="2"/>
  <c r="O103" i="2"/>
  <c r="BD100" i="2"/>
  <c r="BO105" i="2" s="1"/>
  <c r="AL100" i="2"/>
  <c r="S100" i="2"/>
  <c r="B100" i="2"/>
  <c r="BQ86" i="2"/>
  <c r="AY86" i="2"/>
  <c r="AF86" i="2"/>
  <c r="O86" i="2"/>
  <c r="AM84" i="2"/>
  <c r="BQ81" i="2"/>
  <c r="AY81" i="2"/>
  <c r="AF81" i="2"/>
  <c r="O81" i="2"/>
  <c r="BD78" i="2"/>
  <c r="BO83" i="2" s="1"/>
  <c r="AL78" i="2"/>
  <c r="AW83" i="2" s="1"/>
  <c r="S78" i="2"/>
  <c r="AD83" i="2" s="1"/>
  <c r="B78" i="2"/>
  <c r="M83" i="2" s="1"/>
  <c r="BQ62" i="2"/>
  <c r="AY62" i="2"/>
  <c r="AF62" i="2"/>
  <c r="O62" i="2"/>
  <c r="BE61" i="2"/>
  <c r="S68" i="2"/>
  <c r="B68" i="2"/>
  <c r="M58" i="2"/>
  <c r="O58" i="2" s="1"/>
  <c r="BQ57" i="2"/>
  <c r="AY57" i="2"/>
  <c r="AF57" i="2"/>
  <c r="O57" i="2"/>
  <c r="M57" i="2"/>
  <c r="BD54" i="2"/>
  <c r="BO59" i="2" s="1"/>
  <c r="AL54" i="2"/>
  <c r="S54" i="2"/>
  <c r="AD59" i="2" s="1"/>
  <c r="B54" i="2"/>
  <c r="M59" i="2" s="1"/>
  <c r="BD44" i="2"/>
  <c r="S44" i="2"/>
  <c r="BQ38" i="2"/>
  <c r="AY38" i="2"/>
  <c r="AF38" i="2"/>
  <c r="O38" i="2"/>
  <c r="BE37" i="2"/>
  <c r="T36" i="2"/>
  <c r="C36" i="2"/>
  <c r="C44" i="2" s="1"/>
  <c r="C37" i="2"/>
  <c r="M34" i="2"/>
  <c r="O34" i="2" s="1"/>
  <c r="BQ33" i="2"/>
  <c r="AY33" i="2"/>
  <c r="AF33" i="2"/>
  <c r="AD33" i="2"/>
  <c r="O33" i="2"/>
  <c r="M33" i="2"/>
  <c r="BD30" i="2"/>
  <c r="BO35" i="2" s="1"/>
  <c r="AL30" i="2"/>
  <c r="AW35" i="2" s="1"/>
  <c r="S30" i="2"/>
  <c r="AD35" i="2" s="1"/>
  <c r="B30" i="2"/>
  <c r="M35" i="2" s="1"/>
  <c r="BR14" i="2"/>
  <c r="AY14" i="2"/>
  <c r="AG14" i="2"/>
  <c r="O14" i="2"/>
  <c r="C12" i="2"/>
  <c r="AM12" i="2"/>
  <c r="AM20" i="2" s="1"/>
  <c r="C13" i="2"/>
  <c r="BR9" i="2"/>
  <c r="AY9" i="2"/>
  <c r="AG9" i="2"/>
  <c r="O9" i="2"/>
  <c r="BE6" i="2"/>
  <c r="AL6" i="2"/>
  <c r="AW11" i="2" s="1"/>
  <c r="T6" i="2"/>
  <c r="B6" i="2"/>
  <c r="Y10" i="1"/>
  <c r="X9" i="1"/>
  <c r="X10" i="1"/>
  <c r="Y9" i="1"/>
  <c r="Z3" i="1"/>
  <c r="Z4" i="1"/>
  <c r="AA3" i="1"/>
  <c r="AA4" i="1"/>
  <c r="Z9" i="1"/>
  <c r="Z10" i="1"/>
  <c r="AA9" i="1"/>
  <c r="AA10" i="1"/>
  <c r="Z16" i="1"/>
  <c r="Z17" i="1"/>
  <c r="AA16" i="1"/>
  <c r="AA17" i="1"/>
  <c r="Z23" i="1"/>
  <c r="Z24" i="1"/>
  <c r="AA23" i="1"/>
  <c r="AA24" i="1"/>
  <c r="Z30" i="1"/>
  <c r="Z31" i="1"/>
  <c r="AA30" i="1"/>
  <c r="AA31" i="1"/>
  <c r="Z37" i="1"/>
  <c r="AA37" i="1"/>
  <c r="Z38" i="1"/>
  <c r="AA38" i="1"/>
  <c r="X3" i="1"/>
  <c r="X4" i="1"/>
  <c r="Y3" i="1"/>
  <c r="Y4" i="1"/>
  <c r="X16" i="1"/>
  <c r="X17" i="1"/>
  <c r="Y16" i="1"/>
  <c r="Y17" i="1"/>
  <c r="X23" i="1"/>
  <c r="X24" i="1"/>
  <c r="Y23" i="1"/>
  <c r="Y24" i="1"/>
  <c r="X30" i="1"/>
  <c r="X31" i="1"/>
  <c r="Y30" i="1"/>
  <c r="Y31" i="1"/>
  <c r="X37" i="1"/>
  <c r="X38" i="1"/>
  <c r="Y37" i="1"/>
  <c r="Y38" i="1"/>
  <c r="V37" i="1"/>
  <c r="V38" i="1"/>
  <c r="W37" i="1"/>
  <c r="W38" i="1"/>
  <c r="V30" i="1"/>
  <c r="V31" i="1"/>
  <c r="W30" i="1"/>
  <c r="W31" i="1"/>
  <c r="V23" i="1"/>
  <c r="V24" i="1"/>
  <c r="W23" i="1"/>
  <c r="W24" i="1"/>
  <c r="V16" i="1"/>
  <c r="V17" i="1"/>
  <c r="W16" i="1"/>
  <c r="W17" i="1"/>
  <c r="V9" i="1"/>
  <c r="V10" i="1"/>
  <c r="W9" i="1"/>
  <c r="W10" i="1"/>
  <c r="V3" i="1"/>
  <c r="V4" i="1"/>
  <c r="W3" i="1"/>
  <c r="W4" i="1"/>
  <c r="U38" i="1"/>
  <c r="U37" i="1"/>
  <c r="U31" i="1"/>
  <c r="U30" i="1"/>
  <c r="U24" i="1"/>
  <c r="U23" i="1"/>
  <c r="U17" i="1"/>
  <c r="U16" i="1"/>
  <c r="U10" i="1"/>
  <c r="U9" i="1"/>
  <c r="U4" i="1"/>
  <c r="U3" i="1"/>
  <c r="A2" i="1"/>
  <c r="C2" i="1"/>
  <c r="D2" i="1"/>
  <c r="E2" i="1"/>
  <c r="F2" i="1"/>
  <c r="G2" i="1"/>
  <c r="H2" i="1"/>
  <c r="B3" i="1"/>
  <c r="A4" i="1"/>
  <c r="B4" i="1"/>
  <c r="K7" i="1"/>
  <c r="L7" i="1"/>
  <c r="M7" i="1"/>
  <c r="N7" i="1"/>
  <c r="O7" i="1"/>
  <c r="P7" i="1"/>
  <c r="C8" i="1"/>
  <c r="D8" i="1"/>
  <c r="E8" i="1"/>
  <c r="F8" i="1"/>
  <c r="G8" i="1"/>
  <c r="H8" i="1"/>
  <c r="J8" i="1"/>
  <c r="K8" i="1"/>
  <c r="L8" i="1"/>
  <c r="M8" i="1"/>
  <c r="N8" i="1"/>
  <c r="O8" i="1"/>
  <c r="P8" i="1"/>
  <c r="B9" i="1"/>
  <c r="J9" i="1"/>
  <c r="K9" i="1"/>
  <c r="L9" i="1"/>
  <c r="M9" i="1"/>
  <c r="N9" i="1"/>
  <c r="O9" i="1"/>
  <c r="P9" i="1"/>
  <c r="A10" i="1"/>
  <c r="B10" i="1"/>
  <c r="C11" i="1"/>
  <c r="D11" i="1"/>
  <c r="E11" i="1"/>
  <c r="F11" i="1"/>
  <c r="G11" i="1"/>
  <c r="H11" i="1"/>
  <c r="T8" i="3" s="1"/>
  <c r="J11" i="1"/>
  <c r="K11" i="1"/>
  <c r="L11" i="1"/>
  <c r="N11" i="1"/>
  <c r="P11" i="1"/>
  <c r="C12" i="1"/>
  <c r="D12" i="1"/>
  <c r="E12" i="1"/>
  <c r="F12" i="1"/>
  <c r="G12" i="1"/>
  <c r="H12" i="1"/>
  <c r="T9" i="3" s="1"/>
  <c r="J12" i="1"/>
  <c r="K12" i="1"/>
  <c r="L12" i="1"/>
  <c r="N12" i="1"/>
  <c r="P12" i="1"/>
  <c r="AB49" i="1" s="1"/>
  <c r="Q12" i="1"/>
  <c r="J13" i="1"/>
  <c r="K13" i="1"/>
  <c r="L13" i="1"/>
  <c r="N13" i="1"/>
  <c r="P13" i="1"/>
  <c r="AB50" i="1" s="1"/>
  <c r="Q13" i="1"/>
  <c r="K14" i="1"/>
  <c r="L14" i="1"/>
  <c r="M14" i="1"/>
  <c r="N14" i="1"/>
  <c r="O14" i="1"/>
  <c r="P14" i="1"/>
  <c r="C15" i="1"/>
  <c r="D15" i="1"/>
  <c r="E15" i="1"/>
  <c r="F15" i="1"/>
  <c r="G15" i="1"/>
  <c r="H15" i="1"/>
  <c r="J15" i="1"/>
  <c r="K15" i="1"/>
  <c r="L15" i="1"/>
  <c r="M15" i="1"/>
  <c r="N15" i="1"/>
  <c r="O15" i="1"/>
  <c r="P15" i="1"/>
  <c r="B16" i="1"/>
  <c r="J16" i="1"/>
  <c r="K16" i="1"/>
  <c r="L16" i="1"/>
  <c r="M16" i="1"/>
  <c r="N16" i="1"/>
  <c r="O16" i="1"/>
  <c r="P16" i="1"/>
  <c r="A17" i="1"/>
  <c r="B17" i="1"/>
  <c r="C18" i="1"/>
  <c r="D18" i="1"/>
  <c r="E18" i="1"/>
  <c r="F18" i="1"/>
  <c r="G18" i="1"/>
  <c r="H18" i="1"/>
  <c r="T12" i="3" s="1"/>
  <c r="J18" i="1"/>
  <c r="K18" i="1"/>
  <c r="L18" i="1"/>
  <c r="N18" i="1"/>
  <c r="P18" i="1"/>
  <c r="C19" i="1"/>
  <c r="D19" i="1"/>
  <c r="E19" i="1"/>
  <c r="F19" i="1"/>
  <c r="G19" i="1"/>
  <c r="H19" i="1"/>
  <c r="T13" i="3" s="1"/>
  <c r="J19" i="1"/>
  <c r="K19" i="1"/>
  <c r="L19" i="1"/>
  <c r="N19" i="1"/>
  <c r="P19" i="1"/>
  <c r="Q19" i="1"/>
  <c r="J20" i="1"/>
  <c r="K20" i="1"/>
  <c r="L20" i="1"/>
  <c r="N20" i="1"/>
  <c r="P20" i="1"/>
  <c r="AB51" i="1" s="1"/>
  <c r="Q20" i="1"/>
  <c r="K21" i="1"/>
  <c r="L21" i="1"/>
  <c r="M21" i="1"/>
  <c r="N21" i="1"/>
  <c r="O21" i="1"/>
  <c r="P21" i="1"/>
  <c r="C22" i="1"/>
  <c r="D22" i="1"/>
  <c r="E22" i="1"/>
  <c r="F22" i="1"/>
  <c r="G22" i="1"/>
  <c r="H22" i="1"/>
  <c r="J22" i="1"/>
  <c r="K22" i="1"/>
  <c r="L22" i="1"/>
  <c r="M22" i="1"/>
  <c r="N22" i="1"/>
  <c r="O22" i="1"/>
  <c r="P22" i="1"/>
  <c r="B23" i="1"/>
  <c r="J23" i="1"/>
  <c r="K23" i="1"/>
  <c r="L23" i="1"/>
  <c r="M23" i="1"/>
  <c r="N23" i="1"/>
  <c r="O23" i="1"/>
  <c r="P23" i="1"/>
  <c r="A24" i="1"/>
  <c r="B24" i="1"/>
  <c r="C25" i="1"/>
  <c r="D25" i="1"/>
  <c r="E25" i="1"/>
  <c r="F25" i="1"/>
  <c r="G25" i="1"/>
  <c r="H25" i="1"/>
  <c r="T16" i="3" s="1"/>
  <c r="J25" i="1"/>
  <c r="K25" i="1"/>
  <c r="L25" i="1"/>
  <c r="N25" i="1"/>
  <c r="P25" i="1"/>
  <c r="C26" i="1"/>
  <c r="D26" i="1"/>
  <c r="E26" i="1"/>
  <c r="F26" i="1"/>
  <c r="G26" i="1"/>
  <c r="H26" i="1"/>
  <c r="T17" i="3" s="1"/>
  <c r="J26" i="1"/>
  <c r="K26" i="1"/>
  <c r="L26" i="1"/>
  <c r="N26" i="1"/>
  <c r="P26" i="1"/>
  <c r="Q26" i="1"/>
  <c r="J27" i="1"/>
  <c r="K27" i="1"/>
  <c r="L27" i="1"/>
  <c r="N27" i="1"/>
  <c r="P27" i="1"/>
  <c r="AB52" i="1" s="1"/>
  <c r="Q27" i="1"/>
  <c r="K28" i="1"/>
  <c r="L28" i="1"/>
  <c r="M28" i="1"/>
  <c r="N28" i="1"/>
  <c r="O28" i="1"/>
  <c r="P28" i="1"/>
  <c r="C29" i="1"/>
  <c r="D29" i="1"/>
  <c r="E29" i="1"/>
  <c r="F29" i="1"/>
  <c r="G29" i="1"/>
  <c r="H29" i="1"/>
  <c r="J29" i="1"/>
  <c r="K29" i="1"/>
  <c r="L29" i="1"/>
  <c r="M29" i="1"/>
  <c r="N29" i="1"/>
  <c r="O29" i="1"/>
  <c r="P29" i="1"/>
  <c r="B30" i="1"/>
  <c r="J30" i="1"/>
  <c r="K30" i="1"/>
  <c r="L30" i="1"/>
  <c r="M30" i="1"/>
  <c r="N30" i="1"/>
  <c r="O30" i="1"/>
  <c r="P30" i="1"/>
  <c r="A31" i="1"/>
  <c r="B31" i="1"/>
  <c r="C32" i="1"/>
  <c r="D32" i="1"/>
  <c r="E32" i="1"/>
  <c r="F32" i="1"/>
  <c r="G32" i="1"/>
  <c r="H32" i="1"/>
  <c r="T20" i="3" s="1"/>
  <c r="J32" i="1"/>
  <c r="K32" i="1"/>
  <c r="L32" i="1"/>
  <c r="N32" i="1"/>
  <c r="P32" i="1"/>
  <c r="C33" i="1"/>
  <c r="D33" i="1"/>
  <c r="E33" i="1"/>
  <c r="F33" i="1"/>
  <c r="G33" i="1"/>
  <c r="H33" i="1"/>
  <c r="T21" i="3" s="1"/>
  <c r="J33" i="1"/>
  <c r="K33" i="1"/>
  <c r="L33" i="1"/>
  <c r="N33" i="1"/>
  <c r="P33" i="1"/>
  <c r="Q33" i="1"/>
  <c r="J34" i="1"/>
  <c r="K34" i="1"/>
  <c r="L34" i="1"/>
  <c r="N34" i="1"/>
  <c r="P34" i="1"/>
  <c r="AB53" i="1" s="1"/>
  <c r="Q34" i="1"/>
  <c r="K35" i="1"/>
  <c r="L35" i="1"/>
  <c r="M35" i="1"/>
  <c r="N35" i="1"/>
  <c r="O35" i="1"/>
  <c r="P35" i="1"/>
  <c r="C36" i="1"/>
  <c r="D36" i="1"/>
  <c r="E36" i="1"/>
  <c r="F36" i="1"/>
  <c r="G36" i="1"/>
  <c r="H36" i="1"/>
  <c r="J36" i="1"/>
  <c r="K36" i="1"/>
  <c r="L36" i="1"/>
  <c r="M36" i="1"/>
  <c r="N36" i="1"/>
  <c r="O36" i="1"/>
  <c r="P36" i="1"/>
  <c r="B37" i="1"/>
  <c r="J37" i="1"/>
  <c r="K37" i="1"/>
  <c r="L37" i="1"/>
  <c r="M37" i="1"/>
  <c r="N37" i="1"/>
  <c r="O37" i="1"/>
  <c r="P37" i="1"/>
  <c r="A38" i="1"/>
  <c r="B38" i="1"/>
  <c r="C39" i="1"/>
  <c r="D39" i="1"/>
  <c r="E39" i="1"/>
  <c r="F39" i="1"/>
  <c r="G39" i="1"/>
  <c r="H39" i="1"/>
  <c r="T24" i="3" s="1"/>
  <c r="J39" i="1"/>
  <c r="K39" i="1"/>
  <c r="L39" i="1"/>
  <c r="N39" i="1"/>
  <c r="P39" i="1"/>
  <c r="C40" i="1"/>
  <c r="D40" i="1"/>
  <c r="E40" i="1"/>
  <c r="F40" i="1"/>
  <c r="G40" i="1"/>
  <c r="H40" i="1"/>
  <c r="T25" i="3" s="1"/>
  <c r="J40" i="1"/>
  <c r="K40" i="1"/>
  <c r="L40" i="1"/>
  <c r="N40" i="1"/>
  <c r="P40" i="1"/>
  <c r="Q40" i="1"/>
  <c r="J41" i="1"/>
  <c r="K41" i="1"/>
  <c r="L41" i="1"/>
  <c r="N41" i="1"/>
  <c r="P41" i="1"/>
  <c r="AB54" i="1" s="1"/>
  <c r="Q41" i="1"/>
  <c r="BF13" i="2" l="1"/>
  <c r="AD88" i="2"/>
  <c r="AD57" i="2"/>
  <c r="BP11" i="2"/>
  <c r="BP12" i="2" s="1"/>
  <c r="BE14" i="2" s="1"/>
  <c r="BP10" i="2"/>
  <c r="BR10" i="2" s="1"/>
  <c r="AD104" i="2"/>
  <c r="AF104" i="2" s="1"/>
  <c r="M103" i="2"/>
  <c r="C92" i="2"/>
  <c r="M88" i="2"/>
  <c r="M81" i="2"/>
  <c r="M82" i="2"/>
  <c r="O82" i="2" s="1"/>
  <c r="M84" i="2" s="1"/>
  <c r="B86" i="2" s="1"/>
  <c r="AB58" i="1"/>
  <c r="AK56" i="1" s="1"/>
  <c r="AO55" i="1" s="1"/>
  <c r="M10" i="2"/>
  <c r="O10" i="2" s="1"/>
  <c r="M11" i="2"/>
  <c r="M9" i="2"/>
  <c r="AW10" i="2"/>
  <c r="AY10" i="2" s="1"/>
  <c r="BF12" i="2"/>
  <c r="BF20" i="2" s="1"/>
  <c r="M39" i="2"/>
  <c r="O39" i="2" s="1"/>
  <c r="BO57" i="2"/>
  <c r="BO58" i="2"/>
  <c r="BQ58" i="2" s="1"/>
  <c r="BO60" i="2" s="1"/>
  <c r="BD62" i="2" s="1"/>
  <c r="C85" i="2"/>
  <c r="M86" i="2" s="1"/>
  <c r="BD92" i="2"/>
  <c r="M104" i="2"/>
  <c r="O104" i="2" s="1"/>
  <c r="AK50" i="1"/>
  <c r="AK58" i="1"/>
  <c r="AK52" i="1"/>
  <c r="AO51" i="1" s="1"/>
  <c r="AW9" i="2"/>
  <c r="BP9" i="2"/>
  <c r="AW59" i="2"/>
  <c r="M105" i="2"/>
  <c r="AK54" i="1"/>
  <c r="AO53" i="1" s="1"/>
  <c r="AK60" i="1"/>
  <c r="AO59" i="1" s="1"/>
  <c r="AO49" i="1"/>
  <c r="AO57" i="1"/>
  <c r="AB59" i="1"/>
  <c r="AK51" i="1" s="1"/>
  <c r="BO106" i="2"/>
  <c r="BD108" i="2" s="1"/>
  <c r="BD109" i="2" s="1"/>
  <c r="BD110" i="2" s="1"/>
  <c r="BD111" i="2" s="1"/>
  <c r="BD113" i="2" s="1"/>
  <c r="BO109" i="2"/>
  <c r="BQ109" i="2" s="1"/>
  <c r="BO110" i="2"/>
  <c r="M110" i="2"/>
  <c r="M87" i="2"/>
  <c r="O87" i="2" s="1"/>
  <c r="M89" i="2" s="1"/>
  <c r="C86" i="2" s="1"/>
  <c r="C87" i="2" s="1"/>
  <c r="C88" i="2" s="1"/>
  <c r="C89" i="2" s="1"/>
  <c r="C91" i="2" s="1"/>
  <c r="BO63" i="2"/>
  <c r="BQ63" i="2" s="1"/>
  <c r="AD60" i="2"/>
  <c r="S62" i="2" s="1"/>
  <c r="S66" i="2" s="1"/>
  <c r="M60" i="2"/>
  <c r="B62" i="2" s="1"/>
  <c r="B63" i="2" s="1"/>
  <c r="B64" i="2" s="1"/>
  <c r="B65" i="2" s="1"/>
  <c r="B67" i="2" s="1"/>
  <c r="M36" i="2"/>
  <c r="B38" i="2" s="1"/>
  <c r="B42" i="2" s="1"/>
  <c r="M12" i="2"/>
  <c r="B14" i="2" s="1"/>
  <c r="B18" i="2" s="1"/>
  <c r="BD112" i="2"/>
  <c r="AW12" i="2"/>
  <c r="AL14" i="2" s="1"/>
  <c r="C20" i="2"/>
  <c r="M16" i="2"/>
  <c r="M14" i="2"/>
  <c r="M15" i="2"/>
  <c r="O15" i="2" s="1"/>
  <c r="BP16" i="2"/>
  <c r="BE36" i="2"/>
  <c r="AW16" i="2"/>
  <c r="T20" i="2"/>
  <c r="BO33" i="2"/>
  <c r="BO34" i="2"/>
  <c r="BQ34" i="2" s="1"/>
  <c r="AD36" i="2"/>
  <c r="S38" i="2" s="1"/>
  <c r="T60" i="2"/>
  <c r="AM107" i="2"/>
  <c r="AL114" i="2"/>
  <c r="AW104" i="2"/>
  <c r="AY104" i="2" s="1"/>
  <c r="AW103" i="2"/>
  <c r="AW105" i="2"/>
  <c r="U13" i="2"/>
  <c r="AE14" i="2" s="1"/>
  <c r="AM61" i="2"/>
  <c r="AW62" i="2" s="1"/>
  <c r="AL68" i="2"/>
  <c r="AW58" i="2"/>
  <c r="AY58" i="2" s="1"/>
  <c r="AW60" i="2" s="1"/>
  <c r="AL62" i="2" s="1"/>
  <c r="AW57" i="2"/>
  <c r="AE11" i="2"/>
  <c r="AE12" i="2" s="1"/>
  <c r="T14" i="2" s="1"/>
  <c r="AM13" i="2"/>
  <c r="AE16" i="2"/>
  <c r="AM37" i="2"/>
  <c r="AL44" i="2"/>
  <c r="AW34" i="2"/>
  <c r="AY34" i="2" s="1"/>
  <c r="AW36" i="2" s="1"/>
  <c r="AL38" i="2" s="1"/>
  <c r="AW33" i="2"/>
  <c r="AD40" i="2"/>
  <c r="T44" i="2"/>
  <c r="M38" i="2"/>
  <c r="M40" i="2"/>
  <c r="M41" i="2" s="1"/>
  <c r="C38" i="2" s="1"/>
  <c r="AM92" i="2"/>
  <c r="AW88" i="2"/>
  <c r="M109" i="2"/>
  <c r="O109" i="2" s="1"/>
  <c r="M111" i="2" s="1"/>
  <c r="C108" i="2" s="1"/>
  <c r="M108" i="2"/>
  <c r="AE9" i="2"/>
  <c r="AW14" i="2"/>
  <c r="BP14" i="2"/>
  <c r="BP15" i="2"/>
  <c r="BR15" i="2" s="1"/>
  <c r="BO36" i="2"/>
  <c r="BD38" i="2" s="1"/>
  <c r="S63" i="2"/>
  <c r="S64" i="2" s="1"/>
  <c r="S65" i="2" s="1"/>
  <c r="S67" i="2" s="1"/>
  <c r="BO62" i="2"/>
  <c r="BO64" i="2"/>
  <c r="BO65" i="2" s="1"/>
  <c r="BE62" i="2" s="1"/>
  <c r="BO82" i="2"/>
  <c r="BQ82" i="2" s="1"/>
  <c r="BO84" i="2" s="1"/>
  <c r="BD86" i="2" s="1"/>
  <c r="BE84" i="2"/>
  <c r="BO81" i="2"/>
  <c r="AM36" i="2"/>
  <c r="T37" i="2"/>
  <c r="AM68" i="2"/>
  <c r="AW64" i="2"/>
  <c r="T61" i="2"/>
  <c r="AD82" i="2"/>
  <c r="AF82" i="2" s="1"/>
  <c r="AD84" i="2" s="1"/>
  <c r="S86" i="2" s="1"/>
  <c r="AM114" i="2"/>
  <c r="AW110" i="2"/>
  <c r="BO108" i="2"/>
  <c r="B44" i="2"/>
  <c r="T85" i="2"/>
  <c r="S92" i="2"/>
  <c r="T106" i="2"/>
  <c r="C60" i="2"/>
  <c r="C61" i="2"/>
  <c r="AD81" i="2"/>
  <c r="AM85" i="2"/>
  <c r="AL92" i="2"/>
  <c r="AW82" i="2"/>
  <c r="AY82" i="2" s="1"/>
  <c r="AW84" i="2" s="1"/>
  <c r="AL86" i="2" s="1"/>
  <c r="AW81" i="2"/>
  <c r="T92" i="2"/>
  <c r="S114" i="2"/>
  <c r="AD105" i="2"/>
  <c r="AD106" i="2" s="1"/>
  <c r="S108" i="2" s="1"/>
  <c r="T107" i="2"/>
  <c r="AW108" i="2"/>
  <c r="B92" i="2"/>
  <c r="B114" i="2"/>
  <c r="BE15" i="2" l="1"/>
  <c r="BE16" i="2" s="1"/>
  <c r="BE17" i="2" s="1"/>
  <c r="BE19" i="2" s="1"/>
  <c r="BE18" i="2"/>
  <c r="B15" i="2"/>
  <c r="B16" i="2" s="1"/>
  <c r="B17" i="2" s="1"/>
  <c r="B19" i="2" s="1"/>
  <c r="M106" i="2"/>
  <c r="B108" i="2" s="1"/>
  <c r="B112" i="2" s="1"/>
  <c r="AK57" i="1"/>
  <c r="AK55" i="1"/>
  <c r="BD66" i="2"/>
  <c r="BD63" i="2"/>
  <c r="BD64" i="2" s="1"/>
  <c r="BD65" i="2" s="1"/>
  <c r="BD67" i="2" s="1"/>
  <c r="C90" i="2"/>
  <c r="B39" i="2"/>
  <c r="B40" i="2" s="1"/>
  <c r="B41" i="2" s="1"/>
  <c r="B43" i="2" s="1"/>
  <c r="B46" i="2" s="1"/>
  <c r="AD30" i="1" s="1"/>
  <c r="B66" i="2"/>
  <c r="B70" i="2" s="1"/>
  <c r="AD23" i="1" s="1"/>
  <c r="AK53" i="1"/>
  <c r="AK59" i="1"/>
  <c r="AO60" i="1" s="1"/>
  <c r="AK49" i="1"/>
  <c r="AC87" i="1"/>
  <c r="AC73" i="1"/>
  <c r="AC75" i="1" s="1"/>
  <c r="AI73" i="1"/>
  <c r="AI75" i="1" s="1"/>
  <c r="AI87" i="1"/>
  <c r="AI89" i="1" s="1"/>
  <c r="BO111" i="2"/>
  <c r="BE108" i="2" s="1"/>
  <c r="BD115" i="2"/>
  <c r="BD116" i="2"/>
  <c r="AI9" i="1" s="1"/>
  <c r="C94" i="2"/>
  <c r="AD15" i="1" s="1"/>
  <c r="C93" i="2"/>
  <c r="S69" i="2"/>
  <c r="S70" i="2"/>
  <c r="BP17" i="2"/>
  <c r="BF14" i="2" s="1"/>
  <c r="BF18" i="2" s="1"/>
  <c r="B22" i="2"/>
  <c r="AD37" i="1" s="1"/>
  <c r="BE22" i="2"/>
  <c r="AI37" i="1" s="1"/>
  <c r="BE21" i="2"/>
  <c r="AL90" i="2"/>
  <c r="AL93" i="2" s="1"/>
  <c r="AL87" i="2"/>
  <c r="AL88" i="2" s="1"/>
  <c r="AL89" i="2" s="1"/>
  <c r="AL91" i="2" s="1"/>
  <c r="AL66" i="2"/>
  <c r="AL63" i="2"/>
  <c r="AL64" i="2" s="1"/>
  <c r="AL65" i="2" s="1"/>
  <c r="AL67" i="2" s="1"/>
  <c r="BD87" i="2"/>
  <c r="BD88" i="2" s="1"/>
  <c r="BD89" i="2" s="1"/>
  <c r="BD91" i="2" s="1"/>
  <c r="BD90" i="2"/>
  <c r="AL42" i="2"/>
  <c r="AL39" i="2"/>
  <c r="AL40" i="2" s="1"/>
  <c r="AL41" i="2" s="1"/>
  <c r="AL43" i="2" s="1"/>
  <c r="AD109" i="2"/>
  <c r="AF109" i="2" s="1"/>
  <c r="C68" i="2"/>
  <c r="M64" i="2"/>
  <c r="M62" i="2"/>
  <c r="S39" i="2"/>
  <c r="S40" i="2" s="1"/>
  <c r="S41" i="2" s="1"/>
  <c r="S43" i="2" s="1"/>
  <c r="S42" i="2"/>
  <c r="B21" i="2"/>
  <c r="S112" i="2"/>
  <c r="S109" i="2"/>
  <c r="S110" i="2" s="1"/>
  <c r="S111" i="2" s="1"/>
  <c r="S113" i="2" s="1"/>
  <c r="BE63" i="2"/>
  <c r="BE64" i="2" s="1"/>
  <c r="BE65" i="2" s="1"/>
  <c r="BE67" i="2" s="1"/>
  <c r="BE66" i="2"/>
  <c r="BD39" i="2"/>
  <c r="BD40" i="2" s="1"/>
  <c r="BD41" i="2" s="1"/>
  <c r="BD43" i="2" s="1"/>
  <c r="BD42" i="2"/>
  <c r="C42" i="2"/>
  <c r="C39" i="2"/>
  <c r="C40" i="2" s="1"/>
  <c r="C41" i="2" s="1"/>
  <c r="C43" i="2" s="1"/>
  <c r="AL69" i="2"/>
  <c r="AW106" i="2"/>
  <c r="AL108" i="2" s="1"/>
  <c r="AW109" i="2"/>
  <c r="AY109" i="2" s="1"/>
  <c r="AW111" i="2" s="1"/>
  <c r="AM108" i="2" s="1"/>
  <c r="AD64" i="2"/>
  <c r="AD62" i="2"/>
  <c r="T68" i="2"/>
  <c r="AW87" i="2"/>
  <c r="AY87" i="2" s="1"/>
  <c r="AW89" i="2" s="1"/>
  <c r="AM86" i="2" s="1"/>
  <c r="C112" i="2"/>
  <c r="C109" i="2"/>
  <c r="C110" i="2" s="1"/>
  <c r="C111" i="2" s="1"/>
  <c r="C113" i="2" s="1"/>
  <c r="AD110" i="2"/>
  <c r="T114" i="2"/>
  <c r="AD108" i="2"/>
  <c r="AD86" i="2"/>
  <c r="AD87" i="2"/>
  <c r="AF87" i="2" s="1"/>
  <c r="AD89" i="2" s="1"/>
  <c r="T86" i="2" s="1"/>
  <c r="B69" i="2"/>
  <c r="BO88" i="2"/>
  <c r="BE92" i="2"/>
  <c r="BO87" i="2"/>
  <c r="BQ87" i="2" s="1"/>
  <c r="BO86" i="2"/>
  <c r="B90" i="2"/>
  <c r="B87" i="2"/>
  <c r="B88" i="2" s="1"/>
  <c r="B89" i="2" s="1"/>
  <c r="B91" i="2" s="1"/>
  <c r="AW86" i="2"/>
  <c r="BD69" i="2"/>
  <c r="AW15" i="2"/>
  <c r="AY15" i="2" s="1"/>
  <c r="AW17" i="2" s="1"/>
  <c r="AM14" i="2" s="1"/>
  <c r="AW63" i="2"/>
  <c r="AY63" i="2" s="1"/>
  <c r="AW65" i="2" s="1"/>
  <c r="AM62" i="2" s="1"/>
  <c r="BE44" i="2"/>
  <c r="BO40" i="2"/>
  <c r="BO39" i="2"/>
  <c r="BQ39" i="2" s="1"/>
  <c r="BO38" i="2"/>
  <c r="AD63" i="2"/>
  <c r="AF63" i="2" s="1"/>
  <c r="AM44" i="2"/>
  <c r="AW40" i="2"/>
  <c r="AW38" i="2"/>
  <c r="AW39" i="2"/>
  <c r="AY39" i="2" s="1"/>
  <c r="M63" i="2"/>
  <c r="O63" i="2" s="1"/>
  <c r="S87" i="2"/>
  <c r="S88" i="2" s="1"/>
  <c r="S89" i="2" s="1"/>
  <c r="S91" i="2" s="1"/>
  <c r="S90" i="2"/>
  <c r="AD39" i="2"/>
  <c r="AF39" i="2" s="1"/>
  <c r="AD41" i="2" s="1"/>
  <c r="T38" i="2" s="1"/>
  <c r="AD38" i="2"/>
  <c r="T18" i="2"/>
  <c r="T15" i="2"/>
  <c r="T16" i="2" s="1"/>
  <c r="T17" i="2" s="1"/>
  <c r="T19" i="2" s="1"/>
  <c r="AE15" i="2"/>
  <c r="AG15" i="2" s="1"/>
  <c r="AE17" i="2" s="1"/>
  <c r="U14" i="2" s="1"/>
  <c r="M17" i="2"/>
  <c r="C14" i="2" s="1"/>
  <c r="AL18" i="2"/>
  <c r="AL15" i="2"/>
  <c r="AL16" i="2" s="1"/>
  <c r="AL17" i="2" s="1"/>
  <c r="AL19" i="2" s="1"/>
  <c r="B45" i="2" l="1"/>
  <c r="B109" i="2"/>
  <c r="B110" i="2" s="1"/>
  <c r="B111" i="2" s="1"/>
  <c r="B113" i="2" s="1"/>
  <c r="T21" i="2"/>
  <c r="S116" i="2"/>
  <c r="AE9" i="1" s="1"/>
  <c r="BD70" i="2"/>
  <c r="AI23" i="1" s="1"/>
  <c r="B93" i="2"/>
  <c r="T22" i="2"/>
  <c r="AE37" i="1" s="1"/>
  <c r="AL46" i="2"/>
  <c r="AL70" i="2"/>
  <c r="AG23" i="1" s="1"/>
  <c r="AF23" i="1"/>
  <c r="AE23" i="1"/>
  <c r="AC88" i="1"/>
  <c r="AC89" i="1"/>
  <c r="AI88" i="1"/>
  <c r="BF15" i="2"/>
  <c r="BF16" i="2" s="1"/>
  <c r="BF17" i="2" s="1"/>
  <c r="BF19" i="2" s="1"/>
  <c r="S93" i="2"/>
  <c r="AL94" i="2"/>
  <c r="AC74" i="1"/>
  <c r="AC77" i="1" s="1"/>
  <c r="AI74" i="1"/>
  <c r="AI77" i="1" s="1"/>
  <c r="AD111" i="2"/>
  <c r="T108" i="2" s="1"/>
  <c r="T109" i="2" s="1"/>
  <c r="T110" i="2" s="1"/>
  <c r="T111" i="2" s="1"/>
  <c r="T113" i="2" s="1"/>
  <c r="BE109" i="2"/>
  <c r="BE110" i="2" s="1"/>
  <c r="BE111" i="2" s="1"/>
  <c r="BE113" i="2" s="1"/>
  <c r="BE112" i="2"/>
  <c r="S115" i="2"/>
  <c r="BO89" i="2"/>
  <c r="BE86" i="2" s="1"/>
  <c r="BE90" i="2" s="1"/>
  <c r="S94" i="2"/>
  <c r="AL45" i="2"/>
  <c r="U18" i="2"/>
  <c r="U15" i="2"/>
  <c r="U16" i="2" s="1"/>
  <c r="U17" i="2" s="1"/>
  <c r="U19" i="2" s="1"/>
  <c r="AM18" i="2"/>
  <c r="AM15" i="2"/>
  <c r="AM16" i="2" s="1"/>
  <c r="AM17" i="2" s="1"/>
  <c r="AM19" i="2" s="1"/>
  <c r="AM66" i="2"/>
  <c r="AM63" i="2"/>
  <c r="AM64" i="2" s="1"/>
  <c r="AM65" i="2" s="1"/>
  <c r="AM67" i="2" s="1"/>
  <c r="T112" i="2"/>
  <c r="B94" i="2"/>
  <c r="AD16" i="1" s="1"/>
  <c r="AD18" i="1" s="1"/>
  <c r="BD45" i="2"/>
  <c r="BD46" i="2"/>
  <c r="AI30" i="1" s="1"/>
  <c r="T39" i="2"/>
  <c r="T40" i="2" s="1"/>
  <c r="T41" i="2" s="1"/>
  <c r="T43" i="2" s="1"/>
  <c r="T42" i="2"/>
  <c r="BE87" i="2"/>
  <c r="BE88" i="2" s="1"/>
  <c r="BE89" i="2" s="1"/>
  <c r="BE91" i="2" s="1"/>
  <c r="AL112" i="2"/>
  <c r="AL109" i="2"/>
  <c r="AL110" i="2" s="1"/>
  <c r="AL111" i="2" s="1"/>
  <c r="AL113" i="2" s="1"/>
  <c r="BD94" i="2"/>
  <c r="AI16" i="1" s="1"/>
  <c r="BD93" i="2"/>
  <c r="AD65" i="2"/>
  <c r="T62" i="2" s="1"/>
  <c r="BE69" i="2"/>
  <c r="BE70" i="2"/>
  <c r="AI22" i="1" s="1"/>
  <c r="AI25" i="1" s="1"/>
  <c r="M65" i="2"/>
  <c r="C62" i="2" s="1"/>
  <c r="AM90" i="2"/>
  <c r="AM87" i="2"/>
  <c r="AM88" i="2" s="1"/>
  <c r="AM89" i="2" s="1"/>
  <c r="AM91" i="2" s="1"/>
  <c r="BF22" i="2"/>
  <c r="AI36" i="1" s="1"/>
  <c r="AI39" i="1" s="1"/>
  <c r="BF21" i="2"/>
  <c r="C115" i="2"/>
  <c r="C116" i="2"/>
  <c r="AD8" i="1" s="1"/>
  <c r="AM112" i="2"/>
  <c r="AM109" i="2"/>
  <c r="AM110" i="2" s="1"/>
  <c r="AM111" i="2" s="1"/>
  <c r="AM113" i="2" s="1"/>
  <c r="C18" i="2"/>
  <c r="C15" i="2"/>
  <c r="C16" i="2" s="1"/>
  <c r="C17" i="2" s="1"/>
  <c r="C19" i="2" s="1"/>
  <c r="AW41" i="2"/>
  <c r="AM38" i="2" s="1"/>
  <c r="C46" i="2"/>
  <c r="AD29" i="1" s="1"/>
  <c r="AD32" i="1" s="1"/>
  <c r="C45" i="2"/>
  <c r="AL22" i="2"/>
  <c r="AL21" i="2"/>
  <c r="BO41" i="2"/>
  <c r="BE38" i="2" s="1"/>
  <c r="T87" i="2"/>
  <c r="T88" i="2" s="1"/>
  <c r="T89" i="2" s="1"/>
  <c r="T91" i="2" s="1"/>
  <c r="T90" i="2"/>
  <c r="S45" i="2"/>
  <c r="S46" i="2"/>
  <c r="AF9" i="1" l="1"/>
  <c r="B115" i="2"/>
  <c r="B116" i="2"/>
  <c r="AD9" i="1" s="1"/>
  <c r="AD11" i="1"/>
  <c r="AD12" i="1" s="1"/>
  <c r="AD20" i="1"/>
  <c r="AD19" i="1" s="1"/>
  <c r="AE16" i="1"/>
  <c r="AF16" i="1"/>
  <c r="AH23" i="1"/>
  <c r="AF30" i="1"/>
  <c r="AE30" i="1"/>
  <c r="AD34" i="1"/>
  <c r="AD33" i="1" s="1"/>
  <c r="AG30" i="1"/>
  <c r="AH30" i="1"/>
  <c r="AI41" i="1"/>
  <c r="AG54" i="1" s="1"/>
  <c r="AC54" i="1" s="1"/>
  <c r="AI40" i="1"/>
  <c r="AI27" i="1"/>
  <c r="AG52" i="1" s="1"/>
  <c r="AF37" i="1"/>
  <c r="AH16" i="1"/>
  <c r="AG16" i="1"/>
  <c r="AH37" i="1"/>
  <c r="AG37" i="1"/>
  <c r="AD13" i="1"/>
  <c r="T115" i="2"/>
  <c r="BE115" i="2"/>
  <c r="BE116" i="2"/>
  <c r="AI8" i="1" s="1"/>
  <c r="AI11" i="1" s="1"/>
  <c r="AI13" i="1" s="1"/>
  <c r="T116" i="2"/>
  <c r="BE94" i="2"/>
  <c r="AI15" i="1" s="1"/>
  <c r="AI18" i="1" s="1"/>
  <c r="T63" i="2"/>
  <c r="T64" i="2" s="1"/>
  <c r="T65" i="2" s="1"/>
  <c r="T67" i="2" s="1"/>
  <c r="T66" i="2"/>
  <c r="BE39" i="2"/>
  <c r="BE40" i="2" s="1"/>
  <c r="BE41" i="2" s="1"/>
  <c r="BE43" i="2" s="1"/>
  <c r="BE42" i="2"/>
  <c r="AM116" i="2"/>
  <c r="AM115" i="2"/>
  <c r="BE93" i="2"/>
  <c r="AL116" i="2"/>
  <c r="AL115" i="2"/>
  <c r="AM42" i="2"/>
  <c r="AM39" i="2"/>
  <c r="AM40" i="2" s="1"/>
  <c r="AM41" i="2" s="1"/>
  <c r="AM43" i="2" s="1"/>
  <c r="T46" i="2"/>
  <c r="T45" i="2"/>
  <c r="AM70" i="2"/>
  <c r="AG22" i="1" s="1"/>
  <c r="AH22" i="1" s="1"/>
  <c r="AG25" i="1" s="1"/>
  <c r="AM69" i="2"/>
  <c r="U22" i="2"/>
  <c r="AE36" i="1" s="1"/>
  <c r="AF36" i="1" s="1"/>
  <c r="AE39" i="1" s="1"/>
  <c r="AE41" i="1" s="1"/>
  <c r="AE40" i="1" s="1"/>
  <c r="U21" i="2"/>
  <c r="T94" i="2"/>
  <c r="T93" i="2"/>
  <c r="AM22" i="2"/>
  <c r="AM21" i="2"/>
  <c r="C66" i="2"/>
  <c r="C63" i="2"/>
  <c r="C64" i="2" s="1"/>
  <c r="C65" i="2" s="1"/>
  <c r="C67" i="2" s="1"/>
  <c r="C21" i="2"/>
  <c r="C22" i="2"/>
  <c r="AD36" i="1" s="1"/>
  <c r="AD39" i="1" s="1"/>
  <c r="AD41" i="1" s="1"/>
  <c r="AD40" i="1" s="1"/>
  <c r="AM94" i="2"/>
  <c r="AM93" i="2"/>
  <c r="AI26" i="1" l="1"/>
  <c r="AG27" i="1"/>
  <c r="AG26" i="1"/>
  <c r="AH36" i="1"/>
  <c r="AG39" i="1" s="1"/>
  <c r="AG36" i="1"/>
  <c r="AE29" i="1"/>
  <c r="AF29" i="1"/>
  <c r="AE32" i="1" s="1"/>
  <c r="AH9" i="1"/>
  <c r="AG9" i="1"/>
  <c r="AI20" i="1"/>
  <c r="AG51" i="1" s="1"/>
  <c r="AO56" i="1"/>
  <c r="AC52" i="1"/>
  <c r="AG8" i="1"/>
  <c r="AH8" i="1"/>
  <c r="AH15" i="1"/>
  <c r="AG15" i="1"/>
  <c r="AF15" i="1"/>
  <c r="AE18" i="1" s="1"/>
  <c r="AE15" i="1"/>
  <c r="AG50" i="1"/>
  <c r="AE8" i="1"/>
  <c r="AF8" i="1"/>
  <c r="C69" i="2"/>
  <c r="C70" i="2"/>
  <c r="AD22" i="1" s="1"/>
  <c r="AD25" i="1" s="1"/>
  <c r="AM45" i="2"/>
  <c r="AM46" i="2"/>
  <c r="BE45" i="2"/>
  <c r="BE46" i="2"/>
  <c r="AI29" i="1" s="1"/>
  <c r="AI32" i="1" s="1"/>
  <c r="T70" i="2"/>
  <c r="T69" i="2"/>
  <c r="AG18" i="1" l="1"/>
  <c r="AG20" i="1" s="1"/>
  <c r="AG19" i="1" s="1"/>
  <c r="AE20" i="1"/>
  <c r="AE19" i="1" s="1"/>
  <c r="AG41" i="1"/>
  <c r="AG40" i="1"/>
  <c r="AE34" i="1"/>
  <c r="AE33" i="1" s="1"/>
  <c r="AF22" i="1"/>
  <c r="AE25" i="1" s="1"/>
  <c r="AE22" i="1"/>
  <c r="AD27" i="1"/>
  <c r="AD26" i="1"/>
  <c r="AI19" i="1"/>
  <c r="AI34" i="1"/>
  <c r="AG53" i="1" s="1"/>
  <c r="AH29" i="1"/>
  <c r="AG29" i="1"/>
  <c r="AE11" i="1"/>
  <c r="AE13" i="1" s="1"/>
  <c r="AE12" i="1" s="1"/>
  <c r="AC51" i="1"/>
  <c r="AO54" i="1"/>
  <c r="AG11" i="1"/>
  <c r="AI12" i="1"/>
  <c r="AG49" i="1" s="1"/>
  <c r="AC50" i="1"/>
  <c r="AO52" i="1"/>
  <c r="AG32" i="1" l="1"/>
  <c r="AG34" i="1" s="1"/>
  <c r="AG33" i="1" s="1"/>
  <c r="AI33" i="1"/>
  <c r="AO58" i="1"/>
  <c r="AC53" i="1"/>
  <c r="AC91" i="1" s="1"/>
  <c r="AI91" i="1"/>
  <c r="AG13" i="1"/>
  <c r="AG12" i="1"/>
  <c r="AE27" i="1"/>
  <c r="AE26" i="1" s="1"/>
  <c r="AC49" i="1"/>
  <c r="AO50" i="1"/>
  <c r="C37" i="1"/>
  <c r="C38" i="1"/>
  <c r="D37" i="1"/>
  <c r="D38" i="1" l="1"/>
  <c r="G4" i="1" l="1"/>
  <c r="E37" i="1" l="1"/>
  <c r="C17" i="1"/>
  <c r="G3" i="1"/>
  <c r="G31" i="1"/>
  <c r="G30" i="1"/>
  <c r="C24" i="1"/>
  <c r="C23" i="1"/>
  <c r="E17" i="1"/>
  <c r="E16" i="1"/>
  <c r="G24" i="1"/>
  <c r="G23" i="1"/>
  <c r="F3" i="1"/>
  <c r="G9" i="1"/>
  <c r="C30" i="1"/>
  <c r="C9" i="1"/>
  <c r="C10" i="1"/>
  <c r="E10" i="1"/>
  <c r="E9" i="1"/>
  <c r="F31" i="1"/>
  <c r="E4" i="1"/>
  <c r="E3" i="1"/>
  <c r="C16" i="1"/>
  <c r="C4" i="1"/>
  <c r="C3" i="1"/>
  <c r="G38" i="1"/>
  <c r="G37" i="1"/>
  <c r="E38" i="1" l="1"/>
  <c r="F4" i="1"/>
  <c r="F37" i="1"/>
  <c r="F30" i="1"/>
  <c r="C31" i="1"/>
  <c r="D23" i="1"/>
  <c r="D24" i="1"/>
  <c r="H31" i="1"/>
  <c r="H30" i="1"/>
  <c r="H16" i="1"/>
  <c r="H17" i="1"/>
  <c r="D10" i="1"/>
  <c r="D9" i="1"/>
  <c r="E31" i="1"/>
  <c r="E30" i="1"/>
  <c r="F24" i="1"/>
  <c r="F23" i="1"/>
  <c r="D17" i="1"/>
  <c r="D16" i="1"/>
  <c r="E24" i="1"/>
  <c r="E23" i="1"/>
  <c r="F17" i="1"/>
  <c r="F16" i="1"/>
  <c r="G10" i="1"/>
  <c r="D3" i="1"/>
  <c r="D4" i="1"/>
  <c r="G16" i="1"/>
  <c r="G17" i="1"/>
  <c r="F10" i="1"/>
  <c r="F9" i="1"/>
  <c r="H38" i="1"/>
  <c r="H37" i="1"/>
  <c r="H24" i="1"/>
  <c r="H23" i="1"/>
  <c r="H10" i="1"/>
  <c r="H9" i="1"/>
  <c r="D31" i="1"/>
  <c r="D30" i="1"/>
  <c r="H4" i="1"/>
  <c r="H3" i="1"/>
  <c r="F38" i="1" l="1"/>
  <c r="R4" i="3" l="1"/>
  <c r="Z8" i="3" s="1"/>
  <c r="AA8" i="3" s="1"/>
  <c r="AF8" i="3" s="1"/>
  <c r="R13" i="3"/>
  <c r="R12" i="3"/>
  <c r="Z16" i="3" s="1"/>
  <c r="AA16" i="3" s="1"/>
  <c r="AF16" i="3" s="1"/>
  <c r="R5" i="3"/>
  <c r="AJ8" i="3" l="1"/>
  <c r="Z9" i="3"/>
  <c r="AA9" i="3" s="1"/>
  <c r="AR8" i="3" s="1"/>
  <c r="Z17" i="3"/>
  <c r="AA17" i="3" s="1"/>
  <c r="AR16" i="3" s="1"/>
  <c r="AJ16" i="3"/>
  <c r="R9" i="3"/>
  <c r="R8" i="3" l="1"/>
  <c r="Z12" i="3" s="1"/>
  <c r="AA12" i="3" s="1"/>
  <c r="AF12" i="3" s="1"/>
  <c r="Z13" i="3"/>
  <c r="AA13" i="3" s="1"/>
  <c r="AR12" i="3" s="1"/>
  <c r="AJ12" i="3"/>
  <c r="R16" i="3" l="1"/>
  <c r="Z20" i="3" s="1"/>
  <c r="AA20" i="3" s="1"/>
  <c r="AF20" i="3" s="1"/>
  <c r="R21" i="3"/>
  <c r="R17" i="3"/>
  <c r="R20" i="3"/>
  <c r="Z24" i="3" s="1"/>
  <c r="AA24" i="3" s="1"/>
  <c r="AF24" i="3" s="1"/>
  <c r="AJ20" i="3" l="1"/>
  <c r="Z21" i="3"/>
  <c r="AA21" i="3" s="1"/>
  <c r="AR20" i="3" s="1"/>
  <c r="Z25" i="3"/>
  <c r="AA25" i="3" s="1"/>
  <c r="AR24" i="3" s="1"/>
  <c r="AJ24" i="3"/>
</calcChain>
</file>

<file path=xl/sharedStrings.xml><?xml version="1.0" encoding="utf-8"?>
<sst xmlns="http://schemas.openxmlformats.org/spreadsheetml/2006/main" count="1407" uniqueCount="125">
  <si>
    <t>pilastro 27</t>
  </si>
  <si>
    <t>Pilastro 27</t>
  </si>
  <si>
    <t>Telaio 15</t>
  </si>
  <si>
    <t>As inf</t>
  </si>
  <si>
    <t>2φ14+3φ20</t>
  </si>
  <si>
    <t>1φ14+3φ20</t>
  </si>
  <si>
    <t>2φ14+2φ20</t>
  </si>
  <si>
    <t>1φ14+2φ20</t>
  </si>
  <si>
    <t>2φ20</t>
  </si>
  <si>
    <t>3φ14</t>
  </si>
  <si>
    <t>2φ14</t>
  </si>
  <si>
    <t>Resistenza a flessione</t>
  </si>
  <si>
    <t>As' sup</t>
  </si>
  <si>
    <t>b</t>
  </si>
  <si>
    <t>cm</t>
  </si>
  <si>
    <t>fyd</t>
  </si>
  <si>
    <t>MPa</t>
  </si>
  <si>
    <t>cm2</t>
  </si>
  <si>
    <t>h</t>
  </si>
  <si>
    <t>fcd</t>
  </si>
  <si>
    <t>c</t>
  </si>
  <si>
    <t>d</t>
  </si>
  <si>
    <t>xerr=</t>
  </si>
  <si>
    <t>u=</t>
  </si>
  <si>
    <t>u1=</t>
  </si>
  <si>
    <t>9'</t>
  </si>
  <si>
    <t>w=</t>
  </si>
  <si>
    <t>As</t>
  </si>
  <si>
    <t>x=</t>
  </si>
  <si>
    <t>A's</t>
  </si>
  <si>
    <t>x</t>
  </si>
  <si>
    <t>e's</t>
  </si>
  <si>
    <t>E e's</t>
  </si>
  <si>
    <t>s's</t>
  </si>
  <si>
    <t>Nc</t>
  </si>
  <si>
    <t>N's</t>
  </si>
  <si>
    <t>Ns</t>
  </si>
  <si>
    <t>N</t>
  </si>
  <si>
    <t>MRd</t>
  </si>
  <si>
    <t>xc</t>
  </si>
  <si>
    <t>yl</t>
  </si>
  <si>
    <t>My</t>
  </si>
  <si>
    <t>Mx</t>
  </si>
  <si>
    <t xml:space="preserve">piano </t>
  </si>
  <si>
    <t>[KNm]</t>
  </si>
  <si>
    <t>[KN]</t>
  </si>
  <si>
    <t>PILASTRO 27, VALORI PER IL PROGETTO DELLE ARMATURE O LA VERIFICA DELLE SEZIONI</t>
  </si>
  <si>
    <t xml:space="preserve">1 testa </t>
  </si>
  <si>
    <t>1 piede</t>
  </si>
  <si>
    <t>Ac=</t>
  </si>
  <si>
    <t>Ncmax=</t>
  </si>
  <si>
    <t>Mcxmax=</t>
  </si>
  <si>
    <t>Mcymax=</t>
  </si>
  <si>
    <t>KN</t>
  </si>
  <si>
    <t>KNm</t>
  </si>
  <si>
    <t>fcd=</t>
  </si>
  <si>
    <t>Mcx(N)</t>
  </si>
  <si>
    <t>lato corto</t>
  </si>
  <si>
    <t>As=</t>
  </si>
  <si>
    <t>Mcy(N)</t>
  </si>
  <si>
    <t>lato lungo</t>
  </si>
  <si>
    <t>Diametro</t>
  </si>
  <si>
    <t>Peso</t>
  </si>
  <si>
    <t>Numero  barre</t>
  </si>
  <si>
    <t>mm</t>
  </si>
  <si>
    <t>kg/m</t>
  </si>
  <si>
    <t>sezione   cm²</t>
  </si>
  <si>
    <t xml:space="preserve">primo e secondo 4 fi20  per ogni lato corto per un tot di 8fi 20 </t>
  </si>
  <si>
    <t xml:space="preserve">su lato lungo dispongo 4 fi 14 per lato per un tot di 8 fi 14 </t>
  </si>
  <si>
    <t>tot lato corto 6fi20</t>
  </si>
  <si>
    <t>tot lato lungo 8fi14</t>
  </si>
  <si>
    <t>corto tot 4fi 20 + 2 fi 14</t>
  </si>
  <si>
    <t>lungo tot 6fi14</t>
  </si>
  <si>
    <t>corto tot4fi20 piu 2 fi14</t>
  </si>
  <si>
    <t>lungo tot 4fi14</t>
  </si>
  <si>
    <t>Pressoflessione</t>
  </si>
  <si>
    <t xml:space="preserve">flessione intorno al lato lungo </t>
  </si>
  <si>
    <t>flessione intorno al lato corto</t>
  </si>
  <si>
    <t xml:space="preserve">As </t>
  </si>
  <si>
    <t>4fi20</t>
  </si>
  <si>
    <t>As sec</t>
  </si>
  <si>
    <t>2fi20</t>
  </si>
  <si>
    <t>Nsmax=</t>
  </si>
  <si>
    <t>Msmax=</t>
  </si>
  <si>
    <t>m=</t>
  </si>
  <si>
    <t>Mrdx=</t>
  </si>
  <si>
    <t>Mrdy=</t>
  </si>
  <si>
    <t>&lt;</t>
  </si>
  <si>
    <t>4fi14</t>
  </si>
  <si>
    <t>4fi14+2fi20</t>
  </si>
  <si>
    <t>Taglio per sisma in x</t>
  </si>
  <si>
    <t>My,tes</t>
  </si>
  <si>
    <t>Mx,tes</t>
  </si>
  <si>
    <t>My,pie</t>
  </si>
  <si>
    <t>Mx,pie</t>
  </si>
  <si>
    <t>Vjbd</t>
  </si>
  <si>
    <t>trave 15-27</t>
  </si>
  <si>
    <t>As,sup</t>
  </si>
  <si>
    <t>As,inf</t>
  </si>
  <si>
    <t>area arm</t>
  </si>
  <si>
    <t>qmax</t>
  </si>
  <si>
    <t>qmin</t>
  </si>
  <si>
    <t>sisma x</t>
  </si>
  <si>
    <t>sisma y</t>
  </si>
  <si>
    <t>sisma prev x</t>
  </si>
  <si>
    <t>sisma prev y</t>
  </si>
  <si>
    <t>eta</t>
  </si>
  <si>
    <t>bj</t>
  </si>
  <si>
    <t>hjc</t>
  </si>
  <si>
    <t>nid</t>
  </si>
  <si>
    <t>sigma</t>
  </si>
  <si>
    <t>Taglio limite per la resistenza a compressione</t>
  </si>
  <si>
    <t>Taglio limite per la resistenza a trazione</t>
  </si>
  <si>
    <t>hjw</t>
  </si>
  <si>
    <t>tao</t>
  </si>
  <si>
    <t>Area totale delle staffe</t>
  </si>
  <si>
    <t>Ash</t>
  </si>
  <si>
    <t>Sforzo normale max e min dell'ordine immediatamente superiore per sisma prevalente in x</t>
  </si>
  <si>
    <t>STAFFE NEL NODO</t>
  </si>
  <si>
    <t>fck</t>
  </si>
  <si>
    <t>nst</t>
  </si>
  <si>
    <t>fyk</t>
  </si>
  <si>
    <t>Ast</t>
  </si>
  <si>
    <t>i</t>
  </si>
  <si>
    <t>Pilastro è 70x30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</si>
</sst>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8"/>
      <color rgb="FFFF0066"/>
      <name val="Calibri"/>
      <family val="2"/>
      <scheme val="minor"/>
    </font>
    <font>
      <sz val="9"/>
      <color rgb="FFFF0066"/>
      <name val="Calibri"/>
      <family val="2"/>
      <scheme val="minor"/>
    </font>
    <font>
      <sz val="8"/>
      <name val="Arial"/>
      <family val="2"/>
    </font>
    <font>
      <sz val="8"/>
      <color rgb="FFFF0066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astro%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-SPI-SPO-TRA%20modale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/PIL-SPI-SPO-TRA%20modalex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ilastro%20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Mrd telaio 2"/>
      <sheetName val="Mrd telaio 13"/>
    </sheetNames>
    <sheetDataSet>
      <sheetData sheetId="0" refreshError="1">
        <row r="2">
          <cell r="A2" t="str">
            <v>Telaio 2</v>
          </cell>
          <cell r="C2">
            <v>15</v>
          </cell>
          <cell r="D2">
            <v>19</v>
          </cell>
          <cell r="E2">
            <v>19</v>
          </cell>
          <cell r="F2">
            <v>23</v>
          </cell>
          <cell r="G2">
            <v>23</v>
          </cell>
          <cell r="H2">
            <v>27</v>
          </cell>
        </row>
        <row r="3">
          <cell r="B3" t="str">
            <v>As,sup</v>
          </cell>
          <cell r="C3">
            <v>4.1905589074446512</v>
          </cell>
          <cell r="D3">
            <v>3.876839372289322</v>
          </cell>
          <cell r="E3">
            <v>3.8648015842151331</v>
          </cell>
          <cell r="F3">
            <v>4.4598205412158896</v>
          </cell>
          <cell r="G3">
            <v>3.1963364407752675</v>
          </cell>
          <cell r="H3">
            <v>4.0524601507917986</v>
          </cell>
          <cell r="U3" t="str">
            <v>As,sup</v>
          </cell>
        </row>
        <row r="4">
          <cell r="A4">
            <v>6</v>
          </cell>
          <cell r="B4" t="str">
            <v>As,inf</v>
          </cell>
          <cell r="C4">
            <v>2.3688040978233094</v>
          </cell>
          <cell r="D4">
            <v>1.8976754062699466</v>
          </cell>
          <cell r="E4">
            <v>3.4804763262801686</v>
          </cell>
          <cell r="F4">
            <v>2.8819758491143732</v>
          </cell>
          <cell r="G4">
            <v>2.6858863246628668</v>
          </cell>
          <cell r="H4">
            <v>2.595264947388304</v>
          </cell>
          <cell r="U4" t="str">
            <v>As,inf</v>
          </cell>
        </row>
        <row r="7">
          <cell r="K7">
            <v>15</v>
          </cell>
          <cell r="L7">
            <v>19</v>
          </cell>
          <cell r="M7">
            <v>19</v>
          </cell>
          <cell r="N7">
            <v>23</v>
          </cell>
          <cell r="O7">
            <v>23</v>
          </cell>
          <cell r="P7">
            <v>27</v>
          </cell>
        </row>
        <row r="8">
          <cell r="C8">
            <v>15</v>
          </cell>
          <cell r="D8">
            <v>19</v>
          </cell>
          <cell r="E8">
            <v>19</v>
          </cell>
          <cell r="F8">
            <v>23</v>
          </cell>
          <cell r="G8">
            <v>23</v>
          </cell>
          <cell r="H8">
            <v>27</v>
          </cell>
          <cell r="J8" t="str">
            <v>M-Rd</v>
          </cell>
          <cell r="K8">
            <v>-131.7587551053924</v>
          </cell>
          <cell r="L8">
            <v>-131.7587551053924</v>
          </cell>
          <cell r="M8">
            <v>-131.7587551053924</v>
          </cell>
          <cell r="N8">
            <v>-131.7587551053924</v>
          </cell>
          <cell r="O8">
            <v>-131.7587551053924</v>
          </cell>
          <cell r="P8">
            <v>-131.7587551053924</v>
          </cell>
          <cell r="AC8" t="str">
            <v>M-Rd</v>
          </cell>
        </row>
        <row r="9">
          <cell r="B9" t="str">
            <v>As,sup</v>
          </cell>
          <cell r="C9">
            <v>6.8902534102230764</v>
          </cell>
          <cell r="D9">
            <v>6.6846400145186804</v>
          </cell>
          <cell r="E9">
            <v>6.0707375143674449</v>
          </cell>
          <cell r="F9">
            <v>6.8440300571240904</v>
          </cell>
          <cell r="G9">
            <v>5.6333199998518495</v>
          </cell>
          <cell r="H9">
            <v>6.5466418762677598</v>
          </cell>
          <cell r="J9" t="str">
            <v>M+Rd</v>
          </cell>
          <cell r="K9">
            <v>106.51307773942359</v>
          </cell>
          <cell r="L9">
            <v>106.51307773942359</v>
          </cell>
          <cell r="M9">
            <v>106.51307773942359</v>
          </cell>
          <cell r="N9">
            <v>106.51307773942359</v>
          </cell>
          <cell r="O9">
            <v>106.51307773942359</v>
          </cell>
          <cell r="P9">
            <v>106.51307773942359</v>
          </cell>
          <cell r="U9" t="str">
            <v>As,sup</v>
          </cell>
          <cell r="AC9" t="str">
            <v>M+Rd</v>
          </cell>
        </row>
        <row r="10">
          <cell r="A10">
            <v>5</v>
          </cell>
          <cell r="B10" t="str">
            <v>As,inf</v>
          </cell>
          <cell r="C10">
            <v>3.9142925662136987</v>
          </cell>
          <cell r="D10">
            <v>3.7092964613187056</v>
          </cell>
          <cell r="E10">
            <v>5.7385980214594978</v>
          </cell>
          <cell r="F10">
            <v>4.966947472255864</v>
          </cell>
          <cell r="G10">
            <v>4.7792919921332464</v>
          </cell>
          <cell r="H10">
            <v>4.2717400563709953</v>
          </cell>
          <cell r="U10" t="str">
            <v>As,inf</v>
          </cell>
        </row>
        <row r="11">
          <cell r="C11" t="str">
            <v>1φ14+2φ20</v>
          </cell>
          <cell r="D11" t="str">
            <v>1φ14+2φ20</v>
          </cell>
          <cell r="E11" t="str">
            <v>1φ14+2φ20</v>
          </cell>
          <cell r="F11" t="str">
            <v>1φ14+2φ20</v>
          </cell>
          <cell r="G11" t="str">
            <v>1φ14+2φ20</v>
          </cell>
          <cell r="H11" t="str">
            <v>1φ14+2φ20</v>
          </cell>
          <cell r="J11" t="str">
            <v>S pilastri</v>
          </cell>
          <cell r="K11">
            <v>171.28638163701012</v>
          </cell>
          <cell r="L11">
            <v>309.75338269826079</v>
          </cell>
          <cell r="N11">
            <v>309.75338269826079</v>
          </cell>
          <cell r="P11">
            <v>171.28638163701012</v>
          </cell>
          <cell r="AC11" t="str">
            <v>S pilastri</v>
          </cell>
        </row>
        <row r="12">
          <cell r="C12" t="str">
            <v>2φ20</v>
          </cell>
          <cell r="D12" t="str">
            <v>2φ20</v>
          </cell>
          <cell r="E12" t="str">
            <v>2φ20</v>
          </cell>
          <cell r="F12" t="str">
            <v>2φ20</v>
          </cell>
          <cell r="G12" t="str">
            <v>2φ20</v>
          </cell>
          <cell r="H12" t="str">
            <v>2φ20</v>
          </cell>
          <cell r="J12" t="str">
            <v>piede 6</v>
          </cell>
          <cell r="K12">
            <v>61.190249520699112</v>
          </cell>
          <cell r="L12">
            <v>110.65612219746828</v>
          </cell>
          <cell r="N12">
            <v>110.65612219746828</v>
          </cell>
          <cell r="P12">
            <v>61.190249520699112</v>
          </cell>
          <cell r="Q12">
            <v>0.3572394310387933</v>
          </cell>
          <cell r="AC12" t="str">
            <v>piede 6</v>
          </cell>
        </row>
        <row r="13">
          <cell r="J13" t="str">
            <v>testa 5</v>
          </cell>
          <cell r="K13">
            <v>110.09613211631101</v>
          </cell>
          <cell r="L13">
            <v>199.09726050079252</v>
          </cell>
          <cell r="N13">
            <v>199.09726050079252</v>
          </cell>
          <cell r="P13">
            <v>110.09613211631101</v>
          </cell>
          <cell r="Q13">
            <v>0.6427605689612067</v>
          </cell>
          <cell r="AC13" t="str">
            <v>testa 5</v>
          </cell>
        </row>
        <row r="14">
          <cell r="K14">
            <v>15</v>
          </cell>
          <cell r="L14">
            <v>19</v>
          </cell>
          <cell r="M14">
            <v>19</v>
          </cell>
          <cell r="N14">
            <v>23</v>
          </cell>
          <cell r="O14">
            <v>23</v>
          </cell>
          <cell r="P14">
            <v>27</v>
          </cell>
        </row>
        <row r="15">
          <cell r="C15">
            <v>15</v>
          </cell>
          <cell r="D15">
            <v>19</v>
          </cell>
          <cell r="E15">
            <v>19</v>
          </cell>
          <cell r="F15">
            <v>23</v>
          </cell>
          <cell r="G15">
            <v>23</v>
          </cell>
          <cell r="H15">
            <v>27</v>
          </cell>
          <cell r="J15" t="str">
            <v>M-Rd</v>
          </cell>
          <cell r="K15">
            <v>-193.61988810026659</v>
          </cell>
          <cell r="L15">
            <v>-193.68549947600778</v>
          </cell>
          <cell r="M15">
            <v>-193.68549947600778</v>
          </cell>
          <cell r="N15">
            <v>-193.61988810026659</v>
          </cell>
          <cell r="O15">
            <v>-193.61988810026659</v>
          </cell>
          <cell r="P15">
            <v>-193.61988810026659</v>
          </cell>
          <cell r="AC15" t="str">
            <v>M-Rd</v>
          </cell>
        </row>
        <row r="16">
          <cell r="B16" t="str">
            <v>As,sup</v>
          </cell>
          <cell r="C16">
            <v>9.3847350508480076</v>
          </cell>
          <cell r="D16">
            <v>8.6779994645443139</v>
          </cell>
          <cell r="E16">
            <v>8.1942271691025841</v>
          </cell>
          <cell r="F16">
            <v>9.0005823587634222</v>
          </cell>
          <cell r="G16">
            <v>7.8258838568223936</v>
          </cell>
          <cell r="H16">
            <v>9.1839434790016181</v>
          </cell>
          <cell r="J16" t="str">
            <v>M+Rd</v>
          </cell>
          <cell r="K16">
            <v>162.41301642428678</v>
          </cell>
          <cell r="L16">
            <v>193.68549947600778</v>
          </cell>
          <cell r="M16">
            <v>193.68549947600778</v>
          </cell>
          <cell r="N16">
            <v>162.41301642428678</v>
          </cell>
          <cell r="O16">
            <v>162.41301642428678</v>
          </cell>
          <cell r="P16">
            <v>162.41301642428678</v>
          </cell>
          <cell r="U16" t="str">
            <v>As,sup</v>
          </cell>
          <cell r="AC16" t="str">
            <v>M+Rd</v>
          </cell>
        </row>
        <row r="17">
          <cell r="A17">
            <v>4</v>
          </cell>
          <cell r="B17" t="str">
            <v>As,inf</v>
          </cell>
          <cell r="C17">
            <v>6.9829577030573713</v>
          </cell>
          <cell r="D17">
            <v>6.2937461209886454</v>
          </cell>
          <cell r="E17">
            <v>7.9790206332980418</v>
          </cell>
          <cell r="F17">
            <v>7.1743184602403876</v>
          </cell>
          <cell r="G17">
            <v>7.1282246500269766</v>
          </cell>
          <cell r="H17">
            <v>7.151082928699207</v>
          </cell>
          <cell r="U17" t="str">
            <v>As,inf</v>
          </cell>
        </row>
        <row r="18">
          <cell r="C18" t="str">
            <v>2φ14+2φ20</v>
          </cell>
          <cell r="D18" t="str">
            <v>2φ14+2φ20</v>
          </cell>
          <cell r="E18" t="str">
            <v>2φ14+2φ20</v>
          </cell>
          <cell r="F18" t="str">
            <v>2φ14+2φ20</v>
          </cell>
          <cell r="G18" t="str">
            <v>2φ14+2φ20</v>
          </cell>
          <cell r="H18" t="str">
            <v>2φ14+2φ20</v>
          </cell>
          <cell r="J18" t="str">
            <v>S pilastri</v>
          </cell>
          <cell r="K18">
            <v>251.70585453034658</v>
          </cell>
          <cell r="L18">
            <v>503.58229863762023</v>
          </cell>
          <cell r="N18">
            <v>462.84277588191941</v>
          </cell>
          <cell r="P18">
            <v>251.70585453034658</v>
          </cell>
          <cell r="AC18" t="str">
            <v>S pilastri</v>
          </cell>
        </row>
        <row r="19">
          <cell r="C19" t="str">
            <v>1φ14+2φ20</v>
          </cell>
          <cell r="D19" t="str">
            <v>2φ14+2φ20</v>
          </cell>
          <cell r="E19" t="str">
            <v>2φ14+2φ20</v>
          </cell>
          <cell r="F19" t="str">
            <v>1φ14+2φ20</v>
          </cell>
          <cell r="G19" t="str">
            <v>1φ14+2φ20</v>
          </cell>
          <cell r="H19" t="str">
            <v>1φ14+2φ20</v>
          </cell>
          <cell r="J19" t="str">
            <v>piede 5</v>
          </cell>
          <cell r="K19">
            <v>89.919256261554295</v>
          </cell>
          <cell r="L19">
            <v>212.83864871756566</v>
          </cell>
          <cell r="N19">
            <v>195.62012257758806</v>
          </cell>
          <cell r="P19">
            <v>106.38327458584931</v>
          </cell>
          <cell r="Q19">
            <v>0.42264918622710601</v>
          </cell>
          <cell r="AC19" t="str">
            <v>piede 5</v>
          </cell>
        </row>
        <row r="20">
          <cell r="J20" t="str">
            <v>testa 4</v>
          </cell>
          <cell r="K20">
            <v>161.78659826879229</v>
          </cell>
          <cell r="L20">
            <v>290.74364992005457</v>
          </cell>
          <cell r="N20">
            <v>267.22265330433135</v>
          </cell>
          <cell r="P20">
            <v>145.32257994449728</v>
          </cell>
          <cell r="Q20">
            <v>0.57735081377289399</v>
          </cell>
          <cell r="AC20" t="str">
            <v>testa 4</v>
          </cell>
        </row>
        <row r="21">
          <cell r="K21">
            <v>15</v>
          </cell>
          <cell r="L21">
            <v>19</v>
          </cell>
          <cell r="M21">
            <v>19</v>
          </cell>
          <cell r="N21">
            <v>23</v>
          </cell>
          <cell r="O21">
            <v>23</v>
          </cell>
          <cell r="P21">
            <v>27</v>
          </cell>
        </row>
        <row r="22">
          <cell r="C22">
            <v>15</v>
          </cell>
          <cell r="D22">
            <v>19</v>
          </cell>
          <cell r="E22">
            <v>19</v>
          </cell>
          <cell r="F22">
            <v>23</v>
          </cell>
          <cell r="G22">
            <v>23</v>
          </cell>
          <cell r="H22">
            <v>27</v>
          </cell>
          <cell r="J22" t="str">
            <v>M-Rd</v>
          </cell>
          <cell r="K22">
            <v>-226.08726934753221</v>
          </cell>
          <cell r="L22">
            <v>-226.08726934753221</v>
          </cell>
          <cell r="M22">
            <v>-226.08726934753221</v>
          </cell>
          <cell r="N22">
            <v>-226.08726934753221</v>
          </cell>
          <cell r="O22">
            <v>-226.08726934753221</v>
          </cell>
          <cell r="P22">
            <v>-226.08726934753221</v>
          </cell>
          <cell r="AC22" t="str">
            <v>M-Rd</v>
          </cell>
        </row>
        <row r="23">
          <cell r="B23" t="str">
            <v>As,sup</v>
          </cell>
          <cell r="C23">
            <v>11.017420310402038</v>
          </cell>
          <cell r="D23">
            <v>10.313432990966216</v>
          </cell>
          <cell r="E23">
            <v>9.4943843070919485</v>
          </cell>
          <cell r="F23">
            <v>10.210974610476271</v>
          </cell>
          <cell r="G23">
            <v>9.4373334306889127</v>
          </cell>
          <cell r="H23">
            <v>10.786311602756786</v>
          </cell>
          <cell r="J23" t="str">
            <v>M+Rd</v>
          </cell>
          <cell r="K23">
            <v>193.72035743428009</v>
          </cell>
          <cell r="L23">
            <v>193.72035743428009</v>
          </cell>
          <cell r="M23">
            <v>193.72035743428009</v>
          </cell>
          <cell r="N23">
            <v>193.72035743428009</v>
          </cell>
          <cell r="O23">
            <v>193.72035743428009</v>
          </cell>
          <cell r="P23">
            <v>193.72035743428009</v>
          </cell>
          <cell r="U23" t="str">
            <v>As,sup</v>
          </cell>
          <cell r="AC23" t="str">
            <v>M+Rd</v>
          </cell>
        </row>
        <row r="24">
          <cell r="A24">
            <v>3</v>
          </cell>
          <cell r="B24" t="str">
            <v>As,inf</v>
          </cell>
          <cell r="C24">
            <v>8.6556145266693445</v>
          </cell>
          <cell r="D24">
            <v>7.8745033344285842</v>
          </cell>
          <cell r="E24">
            <v>9.1746625006591778</v>
          </cell>
          <cell r="F24">
            <v>8.4634673189490464</v>
          </cell>
          <cell r="G24">
            <v>8.69565124797683</v>
          </cell>
          <cell r="H24">
            <v>8.8159310235722206</v>
          </cell>
          <cell r="U24" t="str">
            <v>As,inf</v>
          </cell>
        </row>
        <row r="25">
          <cell r="C25" t="str">
            <v>1φ14+3φ20</v>
          </cell>
          <cell r="D25" t="str">
            <v>1φ14+3φ20</v>
          </cell>
          <cell r="E25" t="str">
            <v>1φ14+3φ20</v>
          </cell>
          <cell r="F25" t="str">
            <v>1φ14+3φ20</v>
          </cell>
          <cell r="G25" t="str">
            <v>1φ14+3φ20</v>
          </cell>
          <cell r="H25" t="str">
            <v>1φ14+3φ20</v>
          </cell>
          <cell r="J25" t="str">
            <v>S pilastri</v>
          </cell>
          <cell r="K25">
            <v>293.91345015179189</v>
          </cell>
          <cell r="L25">
            <v>545.74991481635607</v>
          </cell>
          <cell r="N25">
            <v>545.74991481635607</v>
          </cell>
          <cell r="P25">
            <v>293.91345015179189</v>
          </cell>
          <cell r="AC25" t="str">
            <v>S pilastri</v>
          </cell>
        </row>
        <row r="26">
          <cell r="C26" t="str">
            <v>2φ14+2φ20</v>
          </cell>
          <cell r="D26" t="str">
            <v>2φ14+2φ20</v>
          </cell>
          <cell r="E26" t="str">
            <v>2φ14+2φ20</v>
          </cell>
          <cell r="F26" t="str">
            <v>2φ14+2φ20</v>
          </cell>
          <cell r="G26" t="str">
            <v>2φ14+2φ20</v>
          </cell>
          <cell r="H26" t="str">
            <v>2φ14+2φ20</v>
          </cell>
          <cell r="J26" t="str">
            <v>piede 4</v>
          </cell>
          <cell r="K26">
            <v>104.99747370687487</v>
          </cell>
          <cell r="L26">
            <v>247.67620063693909</v>
          </cell>
          <cell r="N26">
            <v>247.67620063693909</v>
          </cell>
          <cell r="P26">
            <v>133.38594230323557</v>
          </cell>
          <cell r="Q26">
            <v>0.45382728226404156</v>
          </cell>
          <cell r="AC26" t="str">
            <v>piede 4</v>
          </cell>
        </row>
        <row r="27">
          <cell r="J27" t="str">
            <v>testa 3</v>
          </cell>
          <cell r="K27">
            <v>188.91597644491702</v>
          </cell>
          <cell r="L27">
            <v>298.07371417941698</v>
          </cell>
          <cell r="N27">
            <v>298.07371417941698</v>
          </cell>
          <cell r="P27">
            <v>160.52750784855633</v>
          </cell>
          <cell r="Q27">
            <v>0.54617271773595844</v>
          </cell>
          <cell r="AC27" t="str">
            <v>testa 3</v>
          </cell>
        </row>
        <row r="28">
          <cell r="K28">
            <v>15</v>
          </cell>
          <cell r="L28">
            <v>19</v>
          </cell>
          <cell r="M28">
            <v>19</v>
          </cell>
          <cell r="N28">
            <v>23</v>
          </cell>
          <cell r="O28">
            <v>23</v>
          </cell>
          <cell r="P28">
            <v>27</v>
          </cell>
        </row>
        <row r="29">
          <cell r="C29">
            <v>15</v>
          </cell>
          <cell r="D29">
            <v>19</v>
          </cell>
          <cell r="E29">
            <v>19</v>
          </cell>
          <cell r="F29">
            <v>23</v>
          </cell>
          <cell r="G29">
            <v>23</v>
          </cell>
          <cell r="H29">
            <v>27</v>
          </cell>
          <cell r="J29" t="str">
            <v>M-Rd</v>
          </cell>
          <cell r="K29">
            <v>-257.34472955330352</v>
          </cell>
          <cell r="L29">
            <v>-257.34472955330352</v>
          </cell>
          <cell r="M29">
            <v>-257.34472955330352</v>
          </cell>
          <cell r="N29">
            <v>-226.18144627925523</v>
          </cell>
          <cell r="O29">
            <v>-226.18144627925523</v>
          </cell>
          <cell r="P29">
            <v>-257.34472955330352</v>
          </cell>
          <cell r="AC29" t="str">
            <v>M-Rd</v>
          </cell>
        </row>
        <row r="30">
          <cell r="B30" t="str">
            <v>As,sup</v>
          </cell>
          <cell r="C30">
            <v>12.222000383337592</v>
          </cell>
          <cell r="D30">
            <v>11.538280264401525</v>
          </cell>
          <cell r="E30">
            <v>10.284300855106503</v>
          </cell>
          <cell r="F30">
            <v>10.842728907305318</v>
          </cell>
          <cell r="G30">
            <v>10.666027010088472</v>
          </cell>
          <cell r="H30">
            <v>11.924297163707461</v>
          </cell>
          <cell r="J30" t="str">
            <v>M+Rd</v>
          </cell>
          <cell r="K30">
            <v>226.23310540928767</v>
          </cell>
          <cell r="L30">
            <v>226.23310540928767</v>
          </cell>
          <cell r="M30">
            <v>226.23310540928767</v>
          </cell>
          <cell r="N30">
            <v>226.18144627925523</v>
          </cell>
          <cell r="O30">
            <v>226.18144627925523</v>
          </cell>
          <cell r="P30">
            <v>226.23310540928767</v>
          </cell>
          <cell r="U30" t="str">
            <v>As,sup</v>
          </cell>
          <cell r="AC30" t="str">
            <v>M+Rd</v>
          </cell>
        </row>
        <row r="31">
          <cell r="A31">
            <v>2</v>
          </cell>
          <cell r="B31" t="str">
            <v>As,inf</v>
          </cell>
          <cell r="C31">
            <v>9.8950042897302044</v>
          </cell>
          <cell r="D31">
            <v>9.0214407915819876</v>
          </cell>
          <cell r="E31">
            <v>9.806827516337485</v>
          </cell>
          <cell r="F31">
            <v>9.2567253943915055</v>
          </cell>
          <cell r="G31">
            <v>9.7954146029312152</v>
          </cell>
          <cell r="H31">
            <v>10.077979030013912</v>
          </cell>
          <cell r="U31" t="str">
            <v>As,inf</v>
          </cell>
        </row>
        <row r="32">
          <cell r="C32" t="str">
            <v>2φ14+3φ20</v>
          </cell>
          <cell r="D32" t="str">
            <v>2φ14+3φ20</v>
          </cell>
          <cell r="E32" t="str">
            <v>2φ14+3φ20</v>
          </cell>
          <cell r="F32" t="str">
            <v>1φ14+3φ20</v>
          </cell>
          <cell r="G32" t="str">
            <v>1φ14+3φ20</v>
          </cell>
          <cell r="H32" t="str">
            <v>2φ14+3φ20</v>
          </cell>
          <cell r="J32" t="str">
            <v>S pilastri</v>
          </cell>
          <cell r="K32">
            <v>334.54814841929459</v>
          </cell>
          <cell r="L32">
            <v>628.65118545136852</v>
          </cell>
          <cell r="N32">
            <v>588.07176032606355</v>
          </cell>
          <cell r="P32">
            <v>334.54814841929459</v>
          </cell>
          <cell r="AC32" t="str">
            <v>S pilastri</v>
          </cell>
        </row>
        <row r="33">
          <cell r="C33" t="str">
            <v>1φ14+3φ20</v>
          </cell>
          <cell r="D33" t="str">
            <v>1φ14+3φ20</v>
          </cell>
          <cell r="E33" t="str">
            <v>1φ14+3φ20</v>
          </cell>
          <cell r="F33" t="str">
            <v>1φ14+3φ20</v>
          </cell>
          <cell r="G33" t="str">
            <v>1φ14+3φ20</v>
          </cell>
          <cell r="H33" t="str">
            <v>1φ14+3φ20</v>
          </cell>
          <cell r="J33" t="str">
            <v>piede 3</v>
          </cell>
          <cell r="K33">
            <v>119.51379019639057</v>
          </cell>
          <cell r="L33">
            <v>297.16318718338761</v>
          </cell>
          <cell r="N33">
            <v>277.98130765563775</v>
          </cell>
          <cell r="P33">
            <v>158.1407883279482</v>
          </cell>
          <cell r="Q33">
            <v>0.47269963703325535</v>
          </cell>
          <cell r="AC33" t="str">
            <v>piede 3</v>
          </cell>
        </row>
        <row r="34">
          <cell r="J34" t="str">
            <v>testa 2</v>
          </cell>
          <cell r="K34">
            <v>215.03435822290402</v>
          </cell>
          <cell r="L34">
            <v>331.48799826798091</v>
          </cell>
          <cell r="N34">
            <v>310.0904526704258</v>
          </cell>
          <cell r="P34">
            <v>176.40736009134639</v>
          </cell>
          <cell r="Q34">
            <v>0.52730036296674465</v>
          </cell>
          <cell r="AC34" t="str">
            <v>testa 2</v>
          </cell>
        </row>
        <row r="35">
          <cell r="K35">
            <v>15</v>
          </cell>
          <cell r="L35">
            <v>19</v>
          </cell>
          <cell r="M35">
            <v>19</v>
          </cell>
          <cell r="N35">
            <v>23</v>
          </cell>
          <cell r="O35">
            <v>23</v>
          </cell>
          <cell r="P35">
            <v>27</v>
          </cell>
        </row>
        <row r="36">
          <cell r="C36">
            <v>15</v>
          </cell>
          <cell r="D36">
            <v>19</v>
          </cell>
          <cell r="E36">
            <v>19</v>
          </cell>
          <cell r="F36">
            <v>23</v>
          </cell>
          <cell r="G36">
            <v>23</v>
          </cell>
          <cell r="H36">
            <v>27</v>
          </cell>
          <cell r="J36" t="str">
            <v>M-Rd</v>
          </cell>
          <cell r="K36">
            <v>-257.45347317722684</v>
          </cell>
          <cell r="L36">
            <v>-257.15379303155095</v>
          </cell>
          <cell r="M36">
            <v>-257.15379303155095</v>
          </cell>
          <cell r="N36">
            <v>-226.08726934753221</v>
          </cell>
          <cell r="O36">
            <v>-226.08726934753221</v>
          </cell>
          <cell r="P36">
            <v>-257.34472955330352</v>
          </cell>
          <cell r="AC36" t="str">
            <v>M-Rd</v>
          </cell>
        </row>
        <row r="37">
          <cell r="B37" t="str">
            <v>As,sup</v>
          </cell>
          <cell r="C37">
            <v>12.060450969296483</v>
          </cell>
          <cell r="D37">
            <v>11.316750686559658</v>
          </cell>
          <cell r="E37">
            <v>9.5928138399068619</v>
          </cell>
          <cell r="F37">
            <v>9.8654221378473874</v>
          </cell>
          <cell r="G37">
            <v>10.518346456054095</v>
          </cell>
          <cell r="H37">
            <v>11.691907114664591</v>
          </cell>
          <cell r="J37" t="str">
            <v>M+Rd</v>
          </cell>
          <cell r="K37">
            <v>257.45347317722684</v>
          </cell>
          <cell r="L37">
            <v>193.7374135112058</v>
          </cell>
          <cell r="M37">
            <v>193.7374135112058</v>
          </cell>
          <cell r="N37">
            <v>193.72035743428009</v>
          </cell>
          <cell r="O37">
            <v>193.72035743428009</v>
          </cell>
          <cell r="P37">
            <v>226.23310540928767</v>
          </cell>
          <cell r="U37" t="str">
            <v>As,sup</v>
          </cell>
          <cell r="AC37" t="str">
            <v>M+Rd</v>
          </cell>
        </row>
        <row r="38">
          <cell r="A38">
            <v>1</v>
          </cell>
          <cell r="B38" t="str">
            <v>As,inf</v>
          </cell>
          <cell r="C38">
            <v>9.8945023000255556</v>
          </cell>
          <cell r="D38">
            <v>8.7660345145810261</v>
          </cell>
          <cell r="E38">
            <v>8.7839309546120159</v>
          </cell>
          <cell r="F38">
            <v>8.5244250950231013</v>
          </cell>
          <cell r="G38">
            <v>9.4493314916902946</v>
          </cell>
          <cell r="H38">
            <v>10.129481906059979</v>
          </cell>
          <cell r="U38" t="str">
            <v>As,inf</v>
          </cell>
        </row>
        <row r="39">
          <cell r="C39" t="str">
            <v>2φ14+3φ20</v>
          </cell>
          <cell r="D39" t="str">
            <v>2φ14+3φ20</v>
          </cell>
          <cell r="E39" t="str">
            <v>2φ14+3φ20</v>
          </cell>
          <cell r="F39" t="str">
            <v>1φ14+3φ20</v>
          </cell>
          <cell r="G39" t="str">
            <v>1φ14+3φ20</v>
          </cell>
          <cell r="H39" t="str">
            <v>2φ14+3φ20</v>
          </cell>
          <cell r="J39" t="str">
            <v>S pilastri</v>
          </cell>
          <cell r="K39">
            <v>334.68951513039491</v>
          </cell>
          <cell r="L39">
            <v>586.15856850558384</v>
          </cell>
          <cell r="N39">
            <v>545.74991481635607</v>
          </cell>
          <cell r="P39">
            <v>334.54814841929459</v>
          </cell>
          <cell r="AC39" t="str">
            <v>S pilastri</v>
          </cell>
        </row>
        <row r="40">
          <cell r="C40" t="str">
            <v>2φ14+3φ20</v>
          </cell>
          <cell r="D40" t="str">
            <v>2φ14+2φ20</v>
          </cell>
          <cell r="E40" t="str">
            <v>2φ14+2φ20</v>
          </cell>
          <cell r="F40" t="str">
            <v>2φ14+2φ20</v>
          </cell>
          <cell r="G40" t="str">
            <v>2φ14+2φ20</v>
          </cell>
          <cell r="H40" t="str">
            <v>1φ14+3φ20</v>
          </cell>
          <cell r="J40" t="str">
            <v>piede 2</v>
          </cell>
          <cell r="K40">
            <v>119.56429195983188</v>
          </cell>
          <cell r="L40">
            <v>285.08371275016532</v>
          </cell>
          <cell r="N40">
            <v>265.43058535439826</v>
          </cell>
          <cell r="P40">
            <v>162.71062707182332</v>
          </cell>
          <cell r="Q40">
            <v>0.48635937111179428</v>
          </cell>
          <cell r="AC40" t="str">
            <v>piede 2</v>
          </cell>
        </row>
        <row r="41">
          <cell r="J41" t="str">
            <v>testa 1</v>
          </cell>
          <cell r="K41">
            <v>215.12522317056303</v>
          </cell>
          <cell r="L41">
            <v>301.07485575541853</v>
          </cell>
          <cell r="N41">
            <v>280.31932946195781</v>
          </cell>
          <cell r="P41">
            <v>171.83752134747127</v>
          </cell>
          <cell r="Q41">
            <v>0.51364062888820572</v>
          </cell>
          <cell r="AC41" t="str">
            <v>testa 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70">
          <cell r="W170">
            <v>4.0554376640340086</v>
          </cell>
        </row>
        <row r="866">
          <cell r="W866">
            <v>1.8100096173908109</v>
          </cell>
          <cell r="X866">
            <v>0.58564045773348083</v>
          </cell>
        </row>
        <row r="867">
          <cell r="W867">
            <v>2.8400605685742186</v>
          </cell>
          <cell r="X867">
            <v>1.1811384324023353</v>
          </cell>
        </row>
        <row r="870">
          <cell r="W870">
            <v>4.0456832236407561</v>
          </cell>
          <cell r="X870">
            <v>2.1515523011984081</v>
          </cell>
        </row>
        <row r="871">
          <cell r="W871">
            <v>5.1934842485904165</v>
          </cell>
          <cell r="X871">
            <v>3.3945247539787475</v>
          </cell>
        </row>
        <row r="874">
          <cell r="W874">
            <v>4.7926485889525754</v>
          </cell>
          <cell r="X874">
            <v>3.7181320202499588</v>
          </cell>
        </row>
        <row r="875">
          <cell r="W875">
            <v>6.8569808513745389</v>
          </cell>
          <cell r="X875">
            <v>5.5490694936292941</v>
          </cell>
        </row>
        <row r="878">
          <cell r="W878">
            <v>5.8086612999403702</v>
          </cell>
          <cell r="X878">
            <v>4.8874341328660273</v>
          </cell>
        </row>
        <row r="879">
          <cell r="W879">
            <v>8.5986359063601583</v>
          </cell>
          <cell r="X879">
            <v>7.0477311079470546</v>
          </cell>
        </row>
        <row r="882">
          <cell r="W882">
            <v>6.6642865255822068</v>
          </cell>
          <cell r="X882">
            <v>5.9542094118506084</v>
          </cell>
        </row>
        <row r="883">
          <cell r="W883">
            <v>10.177232282298727</v>
          </cell>
          <cell r="X883">
            <v>8.2617764756469079</v>
          </cell>
        </row>
        <row r="886">
          <cell r="W886">
            <v>6.2445967653608845</v>
          </cell>
          <cell r="X886">
            <v>6.0069883051610615</v>
          </cell>
        </row>
        <row r="887">
          <cell r="W887">
            <v>10.798080472499077</v>
          </cell>
          <cell r="X887">
            <v>8.3134748234416023</v>
          </cell>
        </row>
        <row r="890">
          <cell r="W890">
            <v>4.4261386854915665</v>
          </cell>
          <cell r="X890">
            <v>0.98575477999138228</v>
          </cell>
        </row>
        <row r="891">
          <cell r="W891">
            <v>4.5974800954578505</v>
          </cell>
          <cell r="X891">
            <v>0.7712894340801314</v>
          </cell>
        </row>
        <row r="894">
          <cell r="W894">
            <v>6.9180324225824732</v>
          </cell>
          <cell r="X894">
            <v>2.2190814465839743</v>
          </cell>
        </row>
        <row r="895">
          <cell r="W895">
            <v>7.0748613256196684</v>
          </cell>
          <cell r="X895">
            <v>2.0581290409399617</v>
          </cell>
        </row>
        <row r="898">
          <cell r="W898">
            <v>8.8477074789367158</v>
          </cell>
          <cell r="X898">
            <v>5.3170009208215196</v>
          </cell>
        </row>
        <row r="899">
          <cell r="W899">
            <v>9.0326678673854737</v>
          </cell>
          <cell r="X899">
            <v>5.1574543949959217</v>
          </cell>
        </row>
        <row r="902">
          <cell r="W902">
            <v>10.264409639824921</v>
          </cell>
          <cell r="X902">
            <v>6.7164427488347735</v>
          </cell>
        </row>
        <row r="903">
          <cell r="W903">
            <v>10.47643690750003</v>
          </cell>
          <cell r="X903">
            <v>6.560881717027895</v>
          </cell>
        </row>
        <row r="906">
          <cell r="W906">
            <v>11.346268188253239</v>
          </cell>
          <cell r="X906">
            <v>7.7824201684251513</v>
          </cell>
        </row>
        <row r="907">
          <cell r="W907">
            <v>11.575560859406373</v>
          </cell>
          <cell r="X907">
            <v>7.6328880836771198</v>
          </cell>
        </row>
        <row r="910">
          <cell r="W910">
            <v>11.638937059618122</v>
          </cell>
          <cell r="X910">
            <v>8.0483669615729401</v>
          </cell>
        </row>
        <row r="911">
          <cell r="W911">
            <v>11.896903991173094</v>
          </cell>
          <cell r="X911">
            <v>7.9227427703341302</v>
          </cell>
        </row>
        <row r="914">
          <cell r="W914">
            <v>3.2086393552520951</v>
          </cell>
          <cell r="X914">
            <v>0.83783770436955485</v>
          </cell>
        </row>
        <row r="915">
          <cell r="W915">
            <v>2.1603832635177431</v>
          </cell>
          <cell r="X915">
            <v>0.15674124774225892</v>
          </cell>
        </row>
        <row r="918">
          <cell r="W918">
            <v>5.4849739071174861</v>
          </cell>
          <cell r="X918">
            <v>2.7420372572040925</v>
          </cell>
        </row>
        <row r="919">
          <cell r="W919">
            <v>4.5431097382563497</v>
          </cell>
          <cell r="X919">
            <v>1.3515606963534157</v>
          </cell>
        </row>
        <row r="922">
          <cell r="W922">
            <v>7.006501273735493</v>
          </cell>
          <cell r="X922">
            <v>5.0791498322644504</v>
          </cell>
        </row>
        <row r="923">
          <cell r="W923">
            <v>5.2124174505819019</v>
          </cell>
          <cell r="X923">
            <v>3.521954443673712</v>
          </cell>
        </row>
        <row r="926">
          <cell r="W926">
            <v>8.56281310974002</v>
          </cell>
          <cell r="X926">
            <v>6.4099770200268535</v>
          </cell>
        </row>
        <row r="927">
          <cell r="W927">
            <v>6.1812532705389858</v>
          </cell>
          <cell r="X927">
            <v>4.6407837732588568</v>
          </cell>
        </row>
        <row r="930">
          <cell r="W930">
            <v>9.9276427476178313</v>
          </cell>
          <cell r="X930">
            <v>7.42823600817787</v>
          </cell>
        </row>
        <row r="931">
          <cell r="W931">
            <v>6.9581931311582466</v>
          </cell>
          <cell r="X931">
            <v>5.6227838929250895</v>
          </cell>
        </row>
        <row r="934">
          <cell r="W934">
            <v>10.46611087786337</v>
          </cell>
          <cell r="X934">
            <v>7.3535718849257057</v>
          </cell>
        </row>
        <row r="935">
          <cell r="W935">
            <v>6.4742289133900419</v>
          </cell>
          <cell r="X935">
            <v>5.7300063585362579</v>
          </cell>
        </row>
      </sheetData>
      <sheetData sheetId="8" refreshError="1"/>
      <sheetData sheetId="9" refreshError="1"/>
      <sheetData sheetId="10" refreshError="1"/>
      <sheetData sheetId="11" refreshError="1">
        <row r="3">
          <cell r="AL3">
            <v>-26.115000000000002</v>
          </cell>
        </row>
        <row r="627">
          <cell r="AL627">
            <v>-80.524799999999999</v>
          </cell>
        </row>
        <row r="628">
          <cell r="AL628">
            <v>-24.493199999999998</v>
          </cell>
        </row>
        <row r="629">
          <cell r="AL629">
            <v>-74.669299999999993</v>
          </cell>
          <cell r="AU629">
            <v>45.523750000000007</v>
          </cell>
        </row>
        <row r="630">
          <cell r="AL630">
            <v>-30.348700000000001</v>
          </cell>
        </row>
        <row r="631">
          <cell r="AL631">
            <v>-205.55940000000001</v>
          </cell>
        </row>
        <row r="632">
          <cell r="AL632">
            <v>-52.502600000000001</v>
          </cell>
        </row>
        <row r="633">
          <cell r="AL633">
            <v>-193.2835</v>
          </cell>
          <cell r="AU633">
            <v>47.807231250000001</v>
          </cell>
        </row>
        <row r="634">
          <cell r="AL634">
            <v>-64.778500000000008</v>
          </cell>
        </row>
        <row r="635">
          <cell r="AL635">
            <v>-371.48509999999999</v>
          </cell>
        </row>
        <row r="636">
          <cell r="AL636">
            <v>-46.392900000000026</v>
          </cell>
        </row>
        <row r="637">
          <cell r="AL637">
            <v>-345.06920000000002</v>
          </cell>
          <cell r="AU637">
            <v>63.384503125000009</v>
          </cell>
        </row>
        <row r="638">
          <cell r="AL638">
            <v>-72.808800000000019</v>
          </cell>
        </row>
        <row r="639">
          <cell r="AL639">
            <v>-553.75710000000004</v>
          </cell>
        </row>
        <row r="640">
          <cell r="AL640">
            <v>-21.530899999999974</v>
          </cell>
        </row>
        <row r="641">
          <cell r="AL641">
            <v>-511.8467</v>
          </cell>
          <cell r="AU641">
            <v>71.352731249999991</v>
          </cell>
        </row>
        <row r="642">
          <cell r="AL642">
            <v>-63.441300000000012</v>
          </cell>
        </row>
        <row r="643">
          <cell r="AL643">
            <v>-747.26309999999989</v>
          </cell>
        </row>
        <row r="644">
          <cell r="AL644">
            <v>18.581099999999935</v>
          </cell>
        </row>
        <row r="645">
          <cell r="AL645">
            <v>-689.85259999999994</v>
          </cell>
          <cell r="AU645">
            <v>79.588999999999999</v>
          </cell>
        </row>
        <row r="646">
          <cell r="AL646">
            <v>-38.829400000000021</v>
          </cell>
        </row>
        <row r="647">
          <cell r="AL647">
            <v>-935.18700000000001</v>
          </cell>
          <cell r="AV647">
            <v>-266.77180000000004</v>
          </cell>
          <cell r="AW647">
            <v>30.252600000000001</v>
          </cell>
        </row>
        <row r="648">
          <cell r="AL648">
            <v>61.533000000000015</v>
          </cell>
          <cell r="AV648">
            <v>256.72579999999999</v>
          </cell>
          <cell r="AW648">
            <v>-39.290599999999998</v>
          </cell>
        </row>
        <row r="649">
          <cell r="AL649">
            <v>-863.85770000000002</v>
          </cell>
          <cell r="AU649">
            <v>59.383224999999996</v>
          </cell>
          <cell r="AV649">
            <v>101.23479999999999</v>
          </cell>
          <cell r="AW649">
            <v>-81.518800000000013</v>
          </cell>
        </row>
        <row r="650">
          <cell r="AL650">
            <v>-9.7962999999999738</v>
          </cell>
          <cell r="AV650">
            <v>-111.28079999999999</v>
          </cell>
          <cell r="AW650">
            <v>72.480800000000002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627">
          <cell r="C627">
            <v>6</v>
          </cell>
          <cell r="D627" t="str">
            <v>Msup</v>
          </cell>
          <cell r="E627">
            <v>20.949000000000002</v>
          </cell>
          <cell r="F627">
            <v>14.281000000000001</v>
          </cell>
          <cell r="G627">
            <v>56.283999999999999</v>
          </cell>
          <cell r="H627">
            <v>-4.72</v>
          </cell>
          <cell r="I627">
            <v>57.699999999999996</v>
          </cell>
          <cell r="J627">
            <v>-21.605199999999996</v>
          </cell>
          <cell r="AE627">
            <v>27</v>
          </cell>
          <cell r="AF627">
            <v>6</v>
          </cell>
          <cell r="AG627" t="str">
            <v>q+Fx</v>
          </cell>
          <cell r="AH627">
            <v>71.980999999999995</v>
          </cell>
          <cell r="AI627">
            <v>6.0823</v>
          </cell>
          <cell r="AJ627">
            <v>-34.760799999999996</v>
          </cell>
          <cell r="AK627">
            <v>-7.5294999999999987</v>
          </cell>
          <cell r="AL627">
            <v>-80.524799999999999</v>
          </cell>
        </row>
        <row r="628">
          <cell r="D628" t="str">
            <v>Minf</v>
          </cell>
          <cell r="E628">
            <v>-18.172000000000001</v>
          </cell>
          <cell r="F628">
            <v>-12.368</v>
          </cell>
          <cell r="G628">
            <v>-22.114999999999998</v>
          </cell>
          <cell r="H628">
            <v>0.92599999999999993</v>
          </cell>
          <cell r="I628">
            <v>-22.392799999999998</v>
          </cell>
          <cell r="J628">
            <v>7.5604999999999993</v>
          </cell>
          <cell r="AG628" t="str">
            <v>q-Fx</v>
          </cell>
          <cell r="AH628">
            <v>-43.418999999999997</v>
          </cell>
          <cell r="AI628">
            <v>37.313699999999997</v>
          </cell>
          <cell r="AJ628">
            <v>10.024799999999997</v>
          </cell>
          <cell r="AK628">
            <v>-31.520499999999998</v>
          </cell>
          <cell r="AL628">
            <v>-24.493199999999998</v>
          </cell>
        </row>
        <row r="629">
          <cell r="D629" t="str">
            <v>V</v>
          </cell>
          <cell r="E629">
            <v>12.225</v>
          </cell>
          <cell r="F629">
            <v>8.3279999999999994</v>
          </cell>
          <cell r="G629">
            <v>23.555</v>
          </cell>
          <cell r="H629">
            <v>-1.742</v>
          </cell>
          <cell r="I629">
            <v>24.0776</v>
          </cell>
          <cell r="J629">
            <v>-8.8084999999999987</v>
          </cell>
          <cell r="AG629" t="str">
            <v>q+Fy</v>
          </cell>
          <cell r="AH629">
            <v>-7.3241999999999958</v>
          </cell>
          <cell r="AI629">
            <v>53.063000000000002</v>
          </cell>
          <cell r="AJ629">
            <v>-4.807500000000001</v>
          </cell>
          <cell r="AK629">
            <v>-43.439399999999999</v>
          </cell>
          <cell r="AL629">
            <v>-74.669299999999993</v>
          </cell>
        </row>
        <row r="630">
          <cell r="D630" t="str">
            <v>N</v>
          </cell>
          <cell r="E630">
            <v>-23.600999999999999</v>
          </cell>
          <cell r="F630">
            <v>-16.518999999999998</v>
          </cell>
          <cell r="G630">
            <v>-25.065000000000001</v>
          </cell>
          <cell r="H630">
            <v>2.0950000000000002</v>
          </cell>
          <cell r="I630">
            <v>-25.6935</v>
          </cell>
          <cell r="J630">
            <v>9.6144999999999996</v>
          </cell>
          <cell r="AG630" t="str">
            <v>q-Fy</v>
          </cell>
          <cell r="AH630">
            <v>35.886199999999995</v>
          </cell>
          <cell r="AI630">
            <v>-9.6670000000000016</v>
          </cell>
          <cell r="AJ630">
            <v>-19.9285</v>
          </cell>
          <cell r="AK630">
            <v>4.389400000000002</v>
          </cell>
          <cell r="AL630">
            <v>-30.348700000000001</v>
          </cell>
        </row>
        <row r="631">
          <cell r="C631">
            <v>5</v>
          </cell>
          <cell r="D631" t="str">
            <v>Msup</v>
          </cell>
          <cell r="E631">
            <v>14.333</v>
          </cell>
          <cell r="F631">
            <v>10.006</v>
          </cell>
          <cell r="G631">
            <v>76.878</v>
          </cell>
          <cell r="H631">
            <v>-7.431</v>
          </cell>
          <cell r="I631">
            <v>79.107299999999995</v>
          </cell>
          <cell r="J631">
            <v>-30.494399999999999</v>
          </cell>
          <cell r="AF631">
            <v>5</v>
          </cell>
          <cell r="AG631" t="str">
            <v>q+Fx</v>
          </cell>
          <cell r="AH631">
            <v>89.113299999999995</v>
          </cell>
          <cell r="AI631">
            <v>-2.9291000000000018</v>
          </cell>
          <cell r="AJ631">
            <v>-80.747799999999998</v>
          </cell>
          <cell r="AK631">
            <v>3.9969999999999999</v>
          </cell>
          <cell r="AL631">
            <v>-205.55940000000001</v>
          </cell>
        </row>
        <row r="632">
          <cell r="D632" t="str">
            <v>Minf</v>
          </cell>
          <cell r="E632">
            <v>-17.033000000000001</v>
          </cell>
          <cell r="F632">
            <v>-11.747</v>
          </cell>
          <cell r="G632">
            <v>-67.256</v>
          </cell>
          <cell r="H632">
            <v>5.8159999999999998</v>
          </cell>
          <cell r="I632">
            <v>-69.000799999999998</v>
          </cell>
          <cell r="J632">
            <v>25.992799999999999</v>
          </cell>
          <cell r="AG632" t="str">
            <v>q-Fx</v>
          </cell>
          <cell r="AH632">
            <v>-69.101299999999995</v>
          </cell>
          <cell r="AI632">
            <v>37.421099999999996</v>
          </cell>
          <cell r="AJ632">
            <v>57.253799999999998</v>
          </cell>
          <cell r="AK632">
            <v>-38.935000000000002</v>
          </cell>
          <cell r="AL632">
            <v>-52.502600000000001</v>
          </cell>
        </row>
        <row r="633">
          <cell r="D633" t="str">
            <v>V</v>
          </cell>
          <cell r="E633">
            <v>9.8019999999999996</v>
          </cell>
          <cell r="F633">
            <v>6.798</v>
          </cell>
          <cell r="G633">
            <v>44.521000000000001</v>
          </cell>
          <cell r="H633">
            <v>-4.1349999999999998</v>
          </cell>
          <cell r="I633">
            <v>45.761499999999998</v>
          </cell>
          <cell r="J633">
            <v>-17.491299999999999</v>
          </cell>
          <cell r="AG633" t="str">
            <v>q+Fy</v>
          </cell>
          <cell r="AH633">
            <v>-20.488399999999999</v>
          </cell>
          <cell r="AI633">
            <v>59.149799999999999</v>
          </cell>
          <cell r="AJ633">
            <v>14.245799999999999</v>
          </cell>
          <cell r="AK633">
            <v>-61.837600000000002</v>
          </cell>
          <cell r="AL633">
            <v>-193.2835</v>
          </cell>
        </row>
        <row r="634">
          <cell r="D634" t="str">
            <v>N</v>
          </cell>
          <cell r="E634">
            <v>-61.097999999999999</v>
          </cell>
          <cell r="F634">
            <v>-42.829000000000001</v>
          </cell>
          <cell r="G634">
            <v>-67.347999999999999</v>
          </cell>
          <cell r="H634">
            <v>5.8870000000000005</v>
          </cell>
          <cell r="I634">
            <v>-69.114099999999993</v>
          </cell>
          <cell r="J634">
            <v>26.0914</v>
          </cell>
          <cell r="AG634" t="str">
            <v>q-Fy</v>
          </cell>
          <cell r="AH634">
            <v>40.500399999999999</v>
          </cell>
          <cell r="AI634">
            <v>-24.657799999999998</v>
          </cell>
          <cell r="AJ634">
            <v>-37.739800000000002</v>
          </cell>
          <cell r="AK634">
            <v>26.8996</v>
          </cell>
          <cell r="AL634">
            <v>-64.778500000000008</v>
          </cell>
        </row>
        <row r="635">
          <cell r="C635">
            <v>4</v>
          </cell>
          <cell r="D635" t="str">
            <v>Msup</v>
          </cell>
          <cell r="E635">
            <v>18.242000000000001</v>
          </cell>
          <cell r="F635">
            <v>12.545999999999999</v>
          </cell>
          <cell r="G635">
            <v>106.206</v>
          </cell>
          <cell r="H635">
            <v>-10.1</v>
          </cell>
          <cell r="I635">
            <v>109.236</v>
          </cell>
          <cell r="J635">
            <v>-41.961799999999997</v>
          </cell>
          <cell r="AF635">
            <v>4</v>
          </cell>
          <cell r="AG635" t="str">
            <v>q+Fx</v>
          </cell>
          <cell r="AH635">
            <v>121.78200000000001</v>
          </cell>
          <cell r="AI635">
            <v>-11.7286</v>
          </cell>
          <cell r="AJ635">
            <v>-100.2444</v>
          </cell>
          <cell r="AK635">
            <v>10.991900000000001</v>
          </cell>
          <cell r="AL635">
            <v>-371.48509999999999</v>
          </cell>
        </row>
        <row r="636">
          <cell r="D636" t="str">
            <v>Minf</v>
          </cell>
          <cell r="E636">
            <v>-18.167000000000002</v>
          </cell>
          <cell r="F636">
            <v>-12.488</v>
          </cell>
          <cell r="G636">
            <v>-85.444000000000003</v>
          </cell>
          <cell r="H636">
            <v>7.7080000000000002</v>
          </cell>
          <cell r="I636">
            <v>-87.756399999999999</v>
          </cell>
          <cell r="J636">
            <v>33.341200000000001</v>
          </cell>
          <cell r="AG636" t="str">
            <v>q-Fx</v>
          </cell>
          <cell r="AH636">
            <v>-96.69</v>
          </cell>
          <cell r="AI636">
            <v>46.240600000000001</v>
          </cell>
          <cell r="AJ636">
            <v>75.2684</v>
          </cell>
          <cell r="AK636">
            <v>-44.873899999999999</v>
          </cell>
          <cell r="AL636">
            <v>-46.392900000000026</v>
          </cell>
        </row>
        <row r="637">
          <cell r="D637" t="str">
            <v>V</v>
          </cell>
          <cell r="E637">
            <v>11.378</v>
          </cell>
          <cell r="F637">
            <v>7.8230000000000004</v>
          </cell>
          <cell r="G637">
            <v>59.402000000000001</v>
          </cell>
          <cell r="H637">
            <v>-5.5609999999999999</v>
          </cell>
          <cell r="I637">
            <v>61.070300000000003</v>
          </cell>
          <cell r="J637">
            <v>-23.381599999999999</v>
          </cell>
          <cell r="AG637" t="str">
            <v>q+Fy</v>
          </cell>
          <cell r="AH637">
            <v>-29.415799999999997</v>
          </cell>
          <cell r="AI637">
            <v>77.704900000000009</v>
          </cell>
          <cell r="AJ637">
            <v>20.853200000000001</v>
          </cell>
          <cell r="AK637">
            <v>-75.046000000000006</v>
          </cell>
          <cell r="AL637">
            <v>-345.06920000000002</v>
          </cell>
        </row>
        <row r="638">
          <cell r="D638" t="str">
            <v>N</v>
          </cell>
          <cell r="E638">
            <v>-101.292</v>
          </cell>
          <cell r="F638">
            <v>-71.152000000000001</v>
          </cell>
          <cell r="G638">
            <v>-142.47299999999998</v>
          </cell>
          <cell r="H638">
            <v>13.053999999999998</v>
          </cell>
          <cell r="I638">
            <v>-146.38919999999999</v>
          </cell>
          <cell r="J638">
            <v>55.795899999999989</v>
          </cell>
          <cell r="AG638" t="str">
            <v>q-Fy</v>
          </cell>
          <cell r="AH638">
            <v>54.507799999999996</v>
          </cell>
          <cell r="AI638">
            <v>-43.192900000000002</v>
          </cell>
          <cell r="AJ638">
            <v>-45.8292</v>
          </cell>
          <cell r="AK638">
            <v>41.164000000000001</v>
          </cell>
          <cell r="AL638">
            <v>-72.808800000000019</v>
          </cell>
        </row>
        <row r="639">
          <cell r="C639">
            <v>3</v>
          </cell>
          <cell r="D639" t="str">
            <v>Msup</v>
          </cell>
          <cell r="E639">
            <v>16.114999999999998</v>
          </cell>
          <cell r="F639">
            <v>11.15</v>
          </cell>
          <cell r="G639">
            <v>120.973</v>
          </cell>
          <cell r="H639">
            <v>-11.894</v>
          </cell>
          <cell r="I639">
            <v>124.5412</v>
          </cell>
          <cell r="J639">
            <v>-48.185899999999997</v>
          </cell>
          <cell r="AF639">
            <v>3</v>
          </cell>
          <cell r="AG639" t="str">
            <v>q+Fx</v>
          </cell>
          <cell r="AH639">
            <v>135.69120000000001</v>
          </cell>
          <cell r="AI639">
            <v>-17.819099999999999</v>
          </cell>
          <cell r="AJ639">
            <v>-122.16590000000001</v>
          </cell>
          <cell r="AK639">
            <v>17.562100000000001</v>
          </cell>
          <cell r="AL639">
            <v>-553.75710000000004</v>
          </cell>
        </row>
        <row r="640">
          <cell r="D640" t="str">
            <v>Minf</v>
          </cell>
          <cell r="E640">
            <v>-16.172000000000001</v>
          </cell>
          <cell r="F640">
            <v>-11.156000000000001</v>
          </cell>
          <cell r="G640">
            <v>-107.925</v>
          </cell>
          <cell r="H640">
            <v>10.282999999999999</v>
          </cell>
          <cell r="I640">
            <v>-111.0099</v>
          </cell>
          <cell r="J640">
            <v>42.660499999999999</v>
          </cell>
          <cell r="AG640" t="str">
            <v>q-Fx</v>
          </cell>
          <cell r="AH640">
            <v>-113.3912</v>
          </cell>
          <cell r="AI640">
            <v>49.771099999999997</v>
          </cell>
          <cell r="AJ640">
            <v>99.853899999999996</v>
          </cell>
          <cell r="AK640">
            <v>-48.552099999999996</v>
          </cell>
          <cell r="AL640">
            <v>-21.530899999999974</v>
          </cell>
        </row>
        <row r="641">
          <cell r="D641" t="str">
            <v>V</v>
          </cell>
          <cell r="E641">
            <v>10.09</v>
          </cell>
          <cell r="F641">
            <v>6.9710000000000001</v>
          </cell>
          <cell r="G641">
            <v>71.135999999999996</v>
          </cell>
          <cell r="H641">
            <v>-6.9260000000000002</v>
          </cell>
          <cell r="I641">
            <v>73.213799999999992</v>
          </cell>
          <cell r="J641">
            <v>-28.266799999999996</v>
          </cell>
          <cell r="AG641" t="str">
            <v>q+Fy</v>
          </cell>
          <cell r="AH641">
            <v>-37.035899999999998</v>
          </cell>
          <cell r="AI641">
            <v>87.554999999999993</v>
          </cell>
          <cell r="AJ641">
            <v>31.5045</v>
          </cell>
          <cell r="AK641">
            <v>-85.269200000000012</v>
          </cell>
          <cell r="AL641">
            <v>-511.8467</v>
          </cell>
        </row>
        <row r="642">
          <cell r="D642" t="str">
            <v>N</v>
          </cell>
          <cell r="E642">
            <v>-141.09200000000001</v>
          </cell>
          <cell r="F642">
            <v>-99.209000000000003</v>
          </cell>
          <cell r="G642">
            <v>-232.20699999999999</v>
          </cell>
          <cell r="H642">
            <v>21.913</v>
          </cell>
          <cell r="I642">
            <v>-238.7809</v>
          </cell>
          <cell r="J642">
            <v>91.575099999999992</v>
          </cell>
          <cell r="AG642" t="str">
            <v>q-Fy</v>
          </cell>
          <cell r="AH642">
            <v>59.335899999999995</v>
          </cell>
          <cell r="AI642">
            <v>-55.602999999999994</v>
          </cell>
          <cell r="AJ642">
            <v>-53.816499999999998</v>
          </cell>
          <cell r="AK642">
            <v>54.27920000000001</v>
          </cell>
          <cell r="AL642">
            <v>-63.441300000000012</v>
          </cell>
        </row>
        <row r="643">
          <cell r="C643">
            <v>2</v>
          </cell>
          <cell r="D643" t="str">
            <v>Msup</v>
          </cell>
          <cell r="E643">
            <v>16.082999999999998</v>
          </cell>
          <cell r="F643">
            <v>11.164</v>
          </cell>
          <cell r="G643">
            <v>122.238</v>
          </cell>
          <cell r="H643">
            <v>-12.148</v>
          </cell>
          <cell r="I643">
            <v>125.8824</v>
          </cell>
          <cell r="J643">
            <v>-48.819400000000002</v>
          </cell>
          <cell r="AF643">
            <v>2</v>
          </cell>
          <cell r="AG643" t="str">
            <v>q+Fx</v>
          </cell>
          <cell r="AH643">
            <v>137.04640000000001</v>
          </cell>
          <cell r="AI643">
            <v>-22.658499999999997</v>
          </cell>
          <cell r="AJ643">
            <v>-144.35</v>
          </cell>
          <cell r="AK643">
            <v>23.739899999999999</v>
          </cell>
          <cell r="AL643">
            <v>-747.26309999999989</v>
          </cell>
        </row>
        <row r="644">
          <cell r="D644" t="str">
            <v>Minf</v>
          </cell>
          <cell r="E644">
            <v>-18.391999999999999</v>
          </cell>
          <cell r="F644">
            <v>-12.718999999999999</v>
          </cell>
          <cell r="G644">
            <v>-128.334</v>
          </cell>
          <cell r="H644">
            <v>10.99</v>
          </cell>
          <cell r="I644">
            <v>-131.631</v>
          </cell>
          <cell r="J644">
            <v>49.490200000000002</v>
          </cell>
          <cell r="AG644" t="str">
            <v>q-Fx</v>
          </cell>
          <cell r="AH644">
            <v>-114.7184</v>
          </cell>
          <cell r="AI644">
            <v>52.494499999999995</v>
          </cell>
          <cell r="AJ644">
            <v>118.91200000000001</v>
          </cell>
          <cell r="AK644">
            <v>-53.817900000000002</v>
          </cell>
          <cell r="AL644">
            <v>18.581099999999935</v>
          </cell>
        </row>
        <row r="645">
          <cell r="D645" t="str">
            <v>V</v>
          </cell>
          <cell r="E645">
            <v>10.773</v>
          </cell>
          <cell r="F645">
            <v>7.4630000000000001</v>
          </cell>
          <cell r="G645">
            <v>78.004000000000005</v>
          </cell>
          <cell r="H645">
            <v>-7.2270000000000003</v>
          </cell>
          <cell r="I645">
            <v>80.1721</v>
          </cell>
          <cell r="J645">
            <v>-30.6282</v>
          </cell>
          <cell r="AG645" t="str">
            <v>q+Fy</v>
          </cell>
          <cell r="AH645">
            <v>-37.6554</v>
          </cell>
          <cell r="AI645">
            <v>95.746800000000007</v>
          </cell>
          <cell r="AJ645">
            <v>36.7712</v>
          </cell>
          <cell r="AK645">
            <v>-98.146800000000013</v>
          </cell>
          <cell r="AL645">
            <v>-689.85259999999994</v>
          </cell>
        </row>
        <row r="646">
          <cell r="D646" t="str">
            <v>N</v>
          </cell>
          <cell r="E646">
            <v>-179.93299999999999</v>
          </cell>
          <cell r="F646">
            <v>-126.63500000000001</v>
          </cell>
          <cell r="G646">
            <v>-332.43200000000002</v>
          </cell>
          <cell r="H646">
            <v>32.091000000000001</v>
          </cell>
          <cell r="I646">
            <v>-342.05930000000001</v>
          </cell>
          <cell r="J646">
            <v>131.82060000000001</v>
          </cell>
          <cell r="AG646" t="str">
            <v>q-Fy</v>
          </cell>
          <cell r="AH646">
            <v>59.983400000000003</v>
          </cell>
          <cell r="AI646">
            <v>-65.910799999999995</v>
          </cell>
          <cell r="AJ646">
            <v>-62.209200000000003</v>
          </cell>
          <cell r="AK646">
            <v>68.06880000000001</v>
          </cell>
          <cell r="AL646">
            <v>-38.829400000000021</v>
          </cell>
        </row>
        <row r="647">
          <cell r="C647">
            <v>1</v>
          </cell>
          <cell r="D647" t="str">
            <v>Msup</v>
          </cell>
          <cell r="E647">
            <v>9.3490000000000002</v>
          </cell>
          <cell r="F647">
            <v>6.6210000000000004</v>
          </cell>
          <cell r="G647">
            <v>98.204999999999998</v>
          </cell>
          <cell r="H647">
            <v>-13.515000000000001</v>
          </cell>
          <cell r="I647">
            <v>102.2595</v>
          </cell>
          <cell r="J647">
            <v>-42.976500000000001</v>
          </cell>
          <cell r="AF647">
            <v>1</v>
          </cell>
          <cell r="AG647" t="str">
            <v>q+Fx</v>
          </cell>
          <cell r="AH647">
            <v>108.8805</v>
          </cell>
          <cell r="AI647">
            <v>-20.150400000000001</v>
          </cell>
          <cell r="AJ647">
            <v>-266.77180000000004</v>
          </cell>
          <cell r="AK647">
            <v>30.252600000000001</v>
          </cell>
          <cell r="AL647">
            <v>-935.18700000000001</v>
          </cell>
        </row>
        <row r="648">
          <cell r="D648" t="str">
            <v>Minf</v>
          </cell>
          <cell r="E648">
            <v>-7.444</v>
          </cell>
          <cell r="F648">
            <v>-5.0229999999999997</v>
          </cell>
          <cell r="G648">
            <v>-252.60599999999999</v>
          </cell>
          <cell r="H648">
            <v>30.475999999999999</v>
          </cell>
          <cell r="I648">
            <v>-261.74880000000002</v>
          </cell>
          <cell r="J648">
            <v>106.25779999999999</v>
          </cell>
          <cell r="AG648" t="str">
            <v>q-Fx</v>
          </cell>
          <cell r="AH648">
            <v>-95.638500000000008</v>
          </cell>
          <cell r="AI648">
            <v>37.134399999999999</v>
          </cell>
          <cell r="AJ648">
            <v>256.72579999999999</v>
          </cell>
          <cell r="AK648">
            <v>-39.290599999999998</v>
          </cell>
          <cell r="AL648">
            <v>61.533000000000015</v>
          </cell>
        </row>
        <row r="649">
          <cell r="D649" t="str">
            <v>V</v>
          </cell>
          <cell r="E649">
            <v>4.5389999999999997</v>
          </cell>
          <cell r="F649">
            <v>3.1469999999999998</v>
          </cell>
          <cell r="G649">
            <v>94.673999999999992</v>
          </cell>
          <cell r="H649">
            <v>-11.888</v>
          </cell>
          <cell r="I649">
            <v>98.240399999999994</v>
          </cell>
          <cell r="J649">
            <v>-40.290199999999999</v>
          </cell>
          <cell r="AG649" t="str">
            <v>q+Fy</v>
          </cell>
          <cell r="AH649">
            <v>-36.355499999999999</v>
          </cell>
          <cell r="AI649">
            <v>72.192499999999995</v>
          </cell>
          <cell r="AJ649">
            <v>101.23479999999999</v>
          </cell>
          <cell r="AK649">
            <v>-81.518800000000013</v>
          </cell>
          <cell r="AL649">
            <v>-863.85770000000002</v>
          </cell>
        </row>
        <row r="650">
          <cell r="D650" t="str">
            <v>N</v>
          </cell>
          <cell r="E650">
            <v>-216.93899999999999</v>
          </cell>
          <cell r="F650">
            <v>-152.857</v>
          </cell>
          <cell r="G650">
            <v>-430.36599999999999</v>
          </cell>
          <cell r="H650">
            <v>43.108999999999995</v>
          </cell>
          <cell r="I650">
            <v>-443.2987</v>
          </cell>
          <cell r="J650">
            <v>172.21879999999999</v>
          </cell>
          <cell r="AG650" t="str">
            <v>q-Fy</v>
          </cell>
          <cell r="AH650">
            <v>49.597500000000004</v>
          </cell>
          <cell r="AI650">
            <v>-55.208500000000001</v>
          </cell>
          <cell r="AJ650">
            <v>-111.28079999999999</v>
          </cell>
          <cell r="AK650">
            <v>72.480800000000002</v>
          </cell>
          <cell r="AL650">
            <v>-9.7962999999999738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egazioni"/>
      <sheetName val="Pilastri"/>
      <sheetName val="GerResPil"/>
      <sheetName val="3-4"/>
      <sheetName val="5-6"/>
    </sheetNames>
    <sheetDataSet>
      <sheetData sheetId="0"/>
      <sheetData sheetId="1"/>
      <sheetData sheetId="2">
        <row r="72">
          <cell r="F72">
            <v>-815.51309999999989</v>
          </cell>
          <cell r="G72">
            <v>-49.668900000000065</v>
          </cell>
        </row>
      </sheetData>
      <sheetData sheetId="3">
        <row r="72">
          <cell r="F72">
            <v>-412.43510000000003</v>
          </cell>
          <cell r="G72">
            <v>-87.342900000000014</v>
          </cell>
        </row>
        <row r="121">
          <cell r="F121">
            <v>-614.65710000000001</v>
          </cell>
          <cell r="G121">
            <v>-82.430899999999951</v>
          </cell>
        </row>
      </sheetData>
      <sheetData sheetId="4">
        <row r="72">
          <cell r="F72">
            <v>-94.174800000000005</v>
          </cell>
          <cell r="G72">
            <v>-38.143200000000007</v>
          </cell>
        </row>
        <row r="121">
          <cell r="F121">
            <v>-236.0094</v>
          </cell>
          <cell r="G121">
            <v>-82.95259999999999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tabSelected="1" topLeftCell="S10" zoomScale="85" zoomScaleNormal="85" workbookViewId="0">
      <selection activeCell="AG11" sqref="AG11:AI13"/>
    </sheetView>
  </sheetViews>
  <sheetFormatPr defaultRowHeight="12" x14ac:dyDescent="0.2"/>
  <cols>
    <col min="1" max="16384" width="9.140625" style="4"/>
  </cols>
  <sheetData>
    <row r="1" spans="1:38" x14ac:dyDescent="0.2">
      <c r="I1" s="4" t="s">
        <v>1</v>
      </c>
      <c r="S1" s="2"/>
      <c r="T1" s="2"/>
      <c r="AK1" s="4" t="s">
        <v>4</v>
      </c>
      <c r="AL1" s="4">
        <v>12.5</v>
      </c>
    </row>
    <row r="2" spans="1:38" x14ac:dyDescent="0.2">
      <c r="A2" s="4" t="str">
        <f>[1]Foglio1!A2</f>
        <v>Telaio 2</v>
      </c>
      <c r="C2" s="4">
        <f>[1]Foglio1!C2</f>
        <v>15</v>
      </c>
      <c r="D2" s="4">
        <f>[1]Foglio1!D2</f>
        <v>19</v>
      </c>
      <c r="E2" s="4">
        <f>[1]Foglio1!E2</f>
        <v>19</v>
      </c>
      <c r="F2" s="4">
        <f>[1]Foglio1!F2</f>
        <v>23</v>
      </c>
      <c r="G2" s="4">
        <f>[1]Foglio1!G2</f>
        <v>23</v>
      </c>
      <c r="H2" s="4">
        <f>[1]Foglio1!H2</f>
        <v>27</v>
      </c>
      <c r="S2" s="2"/>
      <c r="T2" s="2" t="s">
        <v>2</v>
      </c>
      <c r="V2" s="4">
        <v>24</v>
      </c>
      <c r="W2" s="4">
        <v>25</v>
      </c>
      <c r="X2" s="4">
        <v>25</v>
      </c>
      <c r="Y2" s="4">
        <v>26</v>
      </c>
      <c r="Z2" s="4">
        <v>26</v>
      </c>
      <c r="AA2" s="4">
        <v>27</v>
      </c>
      <c r="AK2" s="4" t="s">
        <v>5</v>
      </c>
      <c r="AL2" s="4">
        <v>10.96</v>
      </c>
    </row>
    <row r="3" spans="1:38" x14ac:dyDescent="0.2">
      <c r="B3" s="4" t="str">
        <f>[1]Foglio1!B3</f>
        <v>As,sup</v>
      </c>
      <c r="C3" s="4">
        <f>[1]Foglio1!C3</f>
        <v>4.1905589074446512</v>
      </c>
      <c r="D3" s="4">
        <f>[1]Foglio1!D3</f>
        <v>3.876839372289322</v>
      </c>
      <c r="E3" s="4">
        <f>[1]Foglio1!E3</f>
        <v>3.8648015842151331</v>
      </c>
      <c r="F3" s="4">
        <f>[1]Foglio1!F3</f>
        <v>4.4598205412158896</v>
      </c>
      <c r="G3" s="4">
        <f>[1]Foglio1!G3</f>
        <v>3.1963364407752675</v>
      </c>
      <c r="H3" s="4">
        <f>[1]Foglio1!H3</f>
        <v>4.0524601507917986</v>
      </c>
      <c r="S3" s="2"/>
      <c r="T3" s="2"/>
      <c r="U3" s="4" t="str">
        <f>[1]Foglio1!U3</f>
        <v>As,sup</v>
      </c>
      <c r="V3" s="4">
        <f>[2]Foglio1!W866</f>
        <v>1.8100096173908109</v>
      </c>
      <c r="W3" s="4">
        <f>[2]Foglio1!W867</f>
        <v>2.8400605685742186</v>
      </c>
      <c r="X3" s="4">
        <f>[2]Foglio1!W890</f>
        <v>4.4261386854915665</v>
      </c>
      <c r="Y3" s="4">
        <f>[2]Foglio1!W891</f>
        <v>4.5974800954578505</v>
      </c>
      <c r="Z3" s="4">
        <f>[2]Foglio1!W914</f>
        <v>3.2086393552520951</v>
      </c>
      <c r="AA3" s="4">
        <f>[2]Foglio1!W915</f>
        <v>2.1603832635177431</v>
      </c>
      <c r="AK3" s="4" t="s">
        <v>6</v>
      </c>
      <c r="AL3" s="4">
        <v>9.36</v>
      </c>
    </row>
    <row r="4" spans="1:38" x14ac:dyDescent="0.2">
      <c r="A4" s="4">
        <f>[1]Foglio1!A4</f>
        <v>6</v>
      </c>
      <c r="B4" s="4" t="str">
        <f>[1]Foglio1!B4</f>
        <v>As,inf</v>
      </c>
      <c r="C4" s="4">
        <f>[1]Foglio1!C4</f>
        <v>2.3688040978233094</v>
      </c>
      <c r="D4" s="4">
        <f>[1]Foglio1!D4</f>
        <v>1.8976754062699466</v>
      </c>
      <c r="E4" s="4">
        <f>[1]Foglio1!E4</f>
        <v>3.4804763262801686</v>
      </c>
      <c r="F4" s="4">
        <f>[1]Foglio1!F4</f>
        <v>2.8819758491143732</v>
      </c>
      <c r="G4" s="4">
        <f>[1]Foglio1!G4</f>
        <v>2.6858863246628668</v>
      </c>
      <c r="H4" s="4">
        <f>[1]Foglio1!H4</f>
        <v>2.595264947388304</v>
      </c>
      <c r="S4" s="2"/>
      <c r="T4" s="2">
        <v>6</v>
      </c>
      <c r="U4" s="4" t="str">
        <f>[1]Foglio1!U4</f>
        <v>As,inf</v>
      </c>
      <c r="V4" s="4">
        <f>[2]Foglio1!X866</f>
        <v>0.58564045773348083</v>
      </c>
      <c r="W4" s="4">
        <f>[2]Foglio1!X867</f>
        <v>1.1811384324023353</v>
      </c>
      <c r="X4" s="4">
        <f>[2]Foglio1!X890</f>
        <v>0.98575477999138228</v>
      </c>
      <c r="Y4" s="4">
        <f>[2]Foglio1!X891</f>
        <v>0.7712894340801314</v>
      </c>
      <c r="Z4" s="4">
        <f>[2]Foglio1!X914</f>
        <v>0.83783770436955485</v>
      </c>
      <c r="AA4" s="4">
        <f>[2]Foglio1!X915</f>
        <v>0.15674124774225892</v>
      </c>
      <c r="AK4" s="4" t="s">
        <v>7</v>
      </c>
      <c r="AL4" s="4">
        <v>7.82</v>
      </c>
    </row>
    <row r="5" spans="1:38" x14ac:dyDescent="0.2">
      <c r="S5" s="2"/>
      <c r="T5" s="2"/>
      <c r="AK5" s="4" t="s">
        <v>8</v>
      </c>
      <c r="AL5" s="4">
        <v>6.28</v>
      </c>
    </row>
    <row r="6" spans="1:38" x14ac:dyDescent="0.2">
      <c r="S6" s="2"/>
      <c r="T6" s="2"/>
      <c r="AK6" s="4" t="s">
        <v>9</v>
      </c>
      <c r="AL6" s="4">
        <v>4.62</v>
      </c>
    </row>
    <row r="7" spans="1:38" x14ac:dyDescent="0.2">
      <c r="K7" s="4">
        <f>[1]Foglio1!K7</f>
        <v>15</v>
      </c>
      <c r="L7" s="4">
        <f>[1]Foglio1!L7</f>
        <v>19</v>
      </c>
      <c r="M7" s="4">
        <f>[1]Foglio1!M7</f>
        <v>19</v>
      </c>
      <c r="N7" s="4">
        <f>[1]Foglio1!N7</f>
        <v>23</v>
      </c>
      <c r="O7" s="4">
        <f>[1]Foglio1!O7</f>
        <v>23</v>
      </c>
      <c r="P7" s="4">
        <f>[1]Foglio1!P7</f>
        <v>27</v>
      </c>
      <c r="S7" s="2"/>
      <c r="T7" s="2"/>
      <c r="AD7" s="4">
        <v>24</v>
      </c>
      <c r="AE7" s="4">
        <v>25</v>
      </c>
      <c r="AF7" s="4">
        <v>25</v>
      </c>
      <c r="AG7" s="4">
        <v>26</v>
      </c>
      <c r="AH7" s="4">
        <v>26</v>
      </c>
      <c r="AI7" s="4">
        <v>27</v>
      </c>
      <c r="AK7" s="4" t="s">
        <v>10</v>
      </c>
      <c r="AL7" s="4">
        <v>3.08</v>
      </c>
    </row>
    <row r="8" spans="1:38" x14ac:dyDescent="0.2">
      <c r="C8" s="4">
        <f>[1]Foglio1!C8</f>
        <v>15</v>
      </c>
      <c r="D8" s="4">
        <f>[1]Foglio1!D8</f>
        <v>19</v>
      </c>
      <c r="E8" s="4">
        <f>[1]Foglio1!E8</f>
        <v>19</v>
      </c>
      <c r="F8" s="4">
        <f>[1]Foglio1!F8</f>
        <v>23</v>
      </c>
      <c r="G8" s="4">
        <f>[1]Foglio1!G8</f>
        <v>23</v>
      </c>
      <c r="H8" s="4">
        <f>[1]Foglio1!H8</f>
        <v>27</v>
      </c>
      <c r="J8" s="4" t="str">
        <f>[1]Foglio1!J8</f>
        <v>M-Rd</v>
      </c>
      <c r="K8" s="4">
        <f>[1]Foglio1!K8</f>
        <v>-131.7587551053924</v>
      </c>
      <c r="L8" s="4">
        <f>[1]Foglio1!L8</f>
        <v>-131.7587551053924</v>
      </c>
      <c r="M8" s="4">
        <f>[1]Foglio1!M8</f>
        <v>-131.7587551053924</v>
      </c>
      <c r="N8" s="4">
        <f>[1]Foglio1!N8</f>
        <v>-131.7587551053924</v>
      </c>
      <c r="O8" s="4">
        <f>[1]Foglio1!O8</f>
        <v>-131.7587551053924</v>
      </c>
      <c r="P8" s="4">
        <f>[1]Foglio1!P8</f>
        <v>-131.7587551053924</v>
      </c>
      <c r="R8" s="2"/>
      <c r="S8" s="2"/>
      <c r="T8" s="2"/>
      <c r="V8" s="4">
        <v>24</v>
      </c>
      <c r="W8" s="4">
        <v>25</v>
      </c>
      <c r="X8" s="4">
        <v>25</v>
      </c>
      <c r="Y8" s="4">
        <v>26</v>
      </c>
      <c r="Z8" s="4">
        <v>26</v>
      </c>
      <c r="AA8" s="4">
        <v>27</v>
      </c>
      <c r="AC8" s="4" t="str">
        <f>[1]Foglio1!AC8</f>
        <v>M-Rd</v>
      </c>
      <c r="AD8" s="4">
        <f>'telaio 15'!C116</f>
        <v>-106.50241785082905</v>
      </c>
      <c r="AE8" s="4">
        <f>'telaio 15'!T116</f>
        <v>-131.6559942859997</v>
      </c>
      <c r="AF8" s="4">
        <f>'telaio 15'!T116</f>
        <v>-131.6559942859997</v>
      </c>
      <c r="AG8" s="4">
        <f>'telaio 15'!AM116</f>
        <v>-131.6559942859997</v>
      </c>
      <c r="AH8" s="4">
        <f>'telaio 15'!AM116</f>
        <v>-131.6559942859997</v>
      </c>
      <c r="AI8" s="4">
        <f>'telaio 15'!BE116</f>
        <v>-106.50241785082905</v>
      </c>
    </row>
    <row r="9" spans="1:38" x14ac:dyDescent="0.2">
      <c r="B9" s="4" t="str">
        <f>[1]Foglio1!B9</f>
        <v>As,sup</v>
      </c>
      <c r="C9" s="4">
        <f>[1]Foglio1!C9</f>
        <v>6.8902534102230764</v>
      </c>
      <c r="D9" s="4">
        <f>[1]Foglio1!D9</f>
        <v>6.6846400145186804</v>
      </c>
      <c r="E9" s="4">
        <f>[1]Foglio1!E9</f>
        <v>6.0707375143674449</v>
      </c>
      <c r="F9" s="4">
        <f>[1]Foglio1!F9</f>
        <v>6.8440300571240904</v>
      </c>
      <c r="G9" s="4">
        <f>[1]Foglio1!G9</f>
        <v>5.6333199998518495</v>
      </c>
      <c r="H9" s="4">
        <f>[1]Foglio1!H9</f>
        <v>6.5466418762677598</v>
      </c>
      <c r="J9" s="4" t="str">
        <f>[1]Foglio1!J9</f>
        <v>M+Rd</v>
      </c>
      <c r="K9" s="4">
        <f>[1]Foglio1!K9</f>
        <v>106.51307773942359</v>
      </c>
      <c r="L9" s="4">
        <f>[1]Foglio1!L9</f>
        <v>106.51307773942359</v>
      </c>
      <c r="M9" s="4">
        <f>[1]Foglio1!M9</f>
        <v>106.51307773942359</v>
      </c>
      <c r="N9" s="4">
        <f>[1]Foglio1!N9</f>
        <v>106.51307773942359</v>
      </c>
      <c r="O9" s="4">
        <f>[1]Foglio1!O9</f>
        <v>106.51307773942359</v>
      </c>
      <c r="P9" s="4">
        <f>[1]Foglio1!P9</f>
        <v>106.51307773942359</v>
      </c>
      <c r="R9" s="2"/>
      <c r="S9" s="2"/>
      <c r="T9" s="2"/>
      <c r="U9" s="4" t="str">
        <f>[1]Foglio1!U9</f>
        <v>As,sup</v>
      </c>
      <c r="V9" s="4">
        <f>[2]Foglio1!W870</f>
        <v>4.0456832236407561</v>
      </c>
      <c r="W9" s="4">
        <f>[2]Foglio1!W871</f>
        <v>5.1934842485904165</v>
      </c>
      <c r="X9" s="4">
        <f>[2]Foglio1!W894</f>
        <v>6.9180324225824732</v>
      </c>
      <c r="Y9" s="4">
        <f>[2]Foglio1!W895</f>
        <v>7.0748613256196684</v>
      </c>
      <c r="Z9" s="4">
        <f>[2]Foglio1!W918</f>
        <v>5.4849739071174861</v>
      </c>
      <c r="AA9" s="4">
        <f>[2]Foglio1!W919</f>
        <v>4.5431097382563497</v>
      </c>
      <c r="AC9" s="4" t="str">
        <f>[1]Foglio1!AC9</f>
        <v>M+Rd</v>
      </c>
      <c r="AD9" s="4">
        <f>'telaio 15'!B116</f>
        <v>79.201838451828436</v>
      </c>
      <c r="AE9" s="4">
        <f>'telaio 15'!S116</f>
        <v>79.194084344749228</v>
      </c>
      <c r="AF9" s="4">
        <f>'telaio 15'!S116</f>
        <v>79.194084344749228</v>
      </c>
      <c r="AG9" s="4">
        <f>'telaio 15'!AL116</f>
        <v>79.194084344749228</v>
      </c>
      <c r="AH9" s="4">
        <f>'telaio 15'!AL116</f>
        <v>79.194084344749228</v>
      </c>
      <c r="AI9" s="4">
        <f>'telaio 15'!BD116</f>
        <v>79.201838451828436</v>
      </c>
    </row>
    <row r="10" spans="1:38" x14ac:dyDescent="0.2">
      <c r="A10" s="4">
        <f>[1]Foglio1!A10</f>
        <v>5</v>
      </c>
      <c r="B10" s="4" t="str">
        <f>[1]Foglio1!B10</f>
        <v>As,inf</v>
      </c>
      <c r="C10" s="4">
        <f>[1]Foglio1!C10</f>
        <v>3.9142925662136987</v>
      </c>
      <c r="D10" s="4">
        <f>[1]Foglio1!D10</f>
        <v>3.7092964613187056</v>
      </c>
      <c r="E10" s="4">
        <f>[1]Foglio1!E10</f>
        <v>5.7385980214594978</v>
      </c>
      <c r="F10" s="4">
        <f>[1]Foglio1!F10</f>
        <v>4.966947472255864</v>
      </c>
      <c r="G10" s="4">
        <f>[1]Foglio1!G10</f>
        <v>4.7792919921332464</v>
      </c>
      <c r="H10" s="4">
        <f>[1]Foglio1!H10</f>
        <v>4.2717400563709953</v>
      </c>
      <c r="R10" s="2"/>
      <c r="S10" s="2"/>
      <c r="T10" s="2">
        <v>5</v>
      </c>
      <c r="U10" s="4" t="str">
        <f>[1]Foglio1!U10</f>
        <v>As,inf</v>
      </c>
      <c r="V10" s="4">
        <f>[2]Foglio1!X870</f>
        <v>2.1515523011984081</v>
      </c>
      <c r="W10" s="4">
        <f>[2]Foglio1!X871</f>
        <v>3.3945247539787475</v>
      </c>
      <c r="X10" s="4">
        <f>[2]Foglio1!X894</f>
        <v>2.2190814465839743</v>
      </c>
      <c r="Y10" s="4">
        <f>[2]Foglio1!X895</f>
        <v>2.0581290409399617</v>
      </c>
      <c r="Z10" s="4">
        <f>[2]Foglio1!X918</f>
        <v>2.7420372572040925</v>
      </c>
      <c r="AA10" s="4">
        <f>[2]Foglio1!X919</f>
        <v>1.3515606963534157</v>
      </c>
      <c r="AE10" s="2"/>
    </row>
    <row r="11" spans="1:38" x14ac:dyDescent="0.2">
      <c r="C11" s="4" t="str">
        <f>[1]Foglio1!C11</f>
        <v>1φ14+2φ20</v>
      </c>
      <c r="D11" s="4" t="str">
        <f>[1]Foglio1!D11</f>
        <v>1φ14+2φ20</v>
      </c>
      <c r="E11" s="4" t="str">
        <f>[1]Foglio1!E11</f>
        <v>1φ14+2φ20</v>
      </c>
      <c r="F11" s="4" t="str">
        <f>[1]Foglio1!F11</f>
        <v>1φ14+2φ20</v>
      </c>
      <c r="G11" s="4" t="str">
        <f>[1]Foglio1!G11</f>
        <v>1φ14+2φ20</v>
      </c>
      <c r="H11" s="4" t="str">
        <f>[1]Foglio1!H11</f>
        <v>1φ14+2φ20</v>
      </c>
      <c r="J11" s="4" t="str">
        <f>[1]Foglio1!J11</f>
        <v>S pilastri</v>
      </c>
      <c r="K11" s="4">
        <f>[1]Foglio1!K11</f>
        <v>171.28638163701012</v>
      </c>
      <c r="L11" s="4">
        <f>[1]Foglio1!L11</f>
        <v>309.75338269826079</v>
      </c>
      <c r="N11" s="4">
        <f>[1]Foglio1!N11</f>
        <v>309.75338269826079</v>
      </c>
      <c r="P11" s="4">
        <f>[1]Foglio1!P11</f>
        <v>171.28638163701012</v>
      </c>
      <c r="R11" s="2"/>
      <c r="S11" s="2"/>
      <c r="T11" s="2"/>
      <c r="V11" s="46" t="s">
        <v>8</v>
      </c>
      <c r="W11" s="46" t="s">
        <v>7</v>
      </c>
      <c r="X11" s="46" t="s">
        <v>7</v>
      </c>
      <c r="Y11" s="46" t="s">
        <v>7</v>
      </c>
      <c r="Z11" s="46" t="s">
        <v>7</v>
      </c>
      <c r="AA11" s="46" t="s">
        <v>8</v>
      </c>
      <c r="AC11" s="4" t="str">
        <f>[1]Foglio1!AC11</f>
        <v>S pilastri</v>
      </c>
      <c r="AD11" s="4">
        <f>1.3*MAX(-AD8,AD9)</f>
        <v>138.45314320607775</v>
      </c>
      <c r="AE11" s="4">
        <f>1.3*MAX(AE9-AF8,AF9-AE8)</f>
        <v>274.10510221997362</v>
      </c>
      <c r="AG11" s="4">
        <f>1.3*MAX(AG9-AH8,AH9-AG8)</f>
        <v>274.10510221997362</v>
      </c>
      <c r="AI11" s="4">
        <f>1.3*MAX(-AI8,AI9)</f>
        <v>138.45314320607775</v>
      </c>
    </row>
    <row r="12" spans="1:38" x14ac:dyDescent="0.2">
      <c r="C12" s="4" t="str">
        <f>[1]Foglio1!C12</f>
        <v>2φ20</v>
      </c>
      <c r="D12" s="4" t="str">
        <f>[1]Foglio1!D12</f>
        <v>2φ20</v>
      </c>
      <c r="E12" s="4" t="str">
        <f>[1]Foglio1!E12</f>
        <v>2φ20</v>
      </c>
      <c r="F12" s="4" t="str">
        <f>[1]Foglio1!F12</f>
        <v>2φ20</v>
      </c>
      <c r="G12" s="4" t="str">
        <f>[1]Foglio1!G12</f>
        <v>2φ20</v>
      </c>
      <c r="H12" s="4" t="str">
        <f>[1]Foglio1!H12</f>
        <v>2φ20</v>
      </c>
      <c r="J12" s="4" t="str">
        <f>[1]Foglio1!J12</f>
        <v>piede 6</v>
      </c>
      <c r="K12" s="4">
        <f>[1]Foglio1!K12</f>
        <v>61.190249520699112</v>
      </c>
      <c r="L12" s="4">
        <f>[1]Foglio1!L12</f>
        <v>110.65612219746828</v>
      </c>
      <c r="N12" s="4">
        <f>[1]Foglio1!N12</f>
        <v>110.65612219746828</v>
      </c>
      <c r="P12" s="4">
        <f>[1]Foglio1!P12</f>
        <v>61.190249520699112</v>
      </c>
      <c r="Q12" s="4">
        <f>[1]Foglio1!Q12</f>
        <v>0.3572394310387933</v>
      </c>
      <c r="R12" s="2"/>
      <c r="S12" s="2"/>
      <c r="T12" s="2"/>
      <c r="V12" s="46" t="s">
        <v>9</v>
      </c>
      <c r="W12" s="46" t="s">
        <v>9</v>
      </c>
      <c r="X12" s="46" t="s">
        <v>9</v>
      </c>
      <c r="Y12" s="46" t="s">
        <v>9</v>
      </c>
      <c r="Z12" s="46" t="s">
        <v>9</v>
      </c>
      <c r="AA12" s="46" t="s">
        <v>9</v>
      </c>
      <c r="AC12" s="4" t="str">
        <f>[1]Foglio1!AC12</f>
        <v>piede 6</v>
      </c>
      <c r="AD12" s="4">
        <f>AD11-AD13</f>
        <v>49.460922104471791</v>
      </c>
      <c r="AE12" s="4">
        <f>AE11-AE13</f>
        <v>97.921150761893642</v>
      </c>
      <c r="AG12" s="4">
        <f>AG11-AG13</f>
        <v>97.921150761893642</v>
      </c>
      <c r="AI12" s="4">
        <f>AI11-AI13</f>
        <v>49.460922104471791</v>
      </c>
      <c r="AJ12" s="4">
        <v>0.3572394310387933</v>
      </c>
    </row>
    <row r="13" spans="1:38" s="19" customFormat="1" x14ac:dyDescent="0.2">
      <c r="J13" s="19" t="str">
        <f>[1]Foglio1!J13</f>
        <v>testa 5</v>
      </c>
      <c r="K13" s="19">
        <f>[1]Foglio1!K13</f>
        <v>110.09613211631101</v>
      </c>
      <c r="L13" s="19">
        <f>[1]Foglio1!L13</f>
        <v>199.09726050079252</v>
      </c>
      <c r="N13" s="19">
        <f>[1]Foglio1!N13</f>
        <v>199.09726050079252</v>
      </c>
      <c r="P13" s="19">
        <f>[1]Foglio1!P13</f>
        <v>110.09613211631101</v>
      </c>
      <c r="Q13" s="19">
        <f>[1]Foglio1!Q13</f>
        <v>0.6427605689612067</v>
      </c>
      <c r="R13" s="3"/>
      <c r="S13" s="3"/>
      <c r="T13" s="3"/>
      <c r="AC13" s="19" t="str">
        <f>[1]Foglio1!AC13</f>
        <v>testa 5</v>
      </c>
      <c r="AD13" s="19">
        <f>AD11*$AJ$13</f>
        <v>88.992221101605963</v>
      </c>
      <c r="AE13" s="19">
        <f>AE11*AJ13</f>
        <v>176.18395145807997</v>
      </c>
      <c r="AG13" s="19">
        <f>AG11*AJ13</f>
        <v>176.18395145807997</v>
      </c>
      <c r="AI13" s="19">
        <f>AI11*$AJ$13</f>
        <v>88.992221101605963</v>
      </c>
      <c r="AJ13" s="19">
        <v>0.6427605689612067</v>
      </c>
    </row>
    <row r="14" spans="1:38" x14ac:dyDescent="0.2">
      <c r="K14" s="4">
        <f>[1]Foglio1!K14</f>
        <v>15</v>
      </c>
      <c r="L14" s="4">
        <f>[1]Foglio1!L14</f>
        <v>19</v>
      </c>
      <c r="M14" s="4">
        <f>[1]Foglio1!M14</f>
        <v>19</v>
      </c>
      <c r="N14" s="4">
        <f>[1]Foglio1!N14</f>
        <v>23</v>
      </c>
      <c r="O14" s="4">
        <f>[1]Foglio1!O14</f>
        <v>23</v>
      </c>
      <c r="P14" s="4">
        <f>[1]Foglio1!P14</f>
        <v>27</v>
      </c>
      <c r="R14" s="2"/>
      <c r="S14" s="2"/>
      <c r="T14" s="2"/>
      <c r="AD14" s="4">
        <v>24</v>
      </c>
      <c r="AE14" s="4">
        <v>25</v>
      </c>
      <c r="AF14" s="4">
        <v>25</v>
      </c>
      <c r="AG14" s="4">
        <v>26</v>
      </c>
      <c r="AH14" s="4">
        <v>26</v>
      </c>
      <c r="AI14" s="4">
        <v>27</v>
      </c>
    </row>
    <row r="15" spans="1:38" x14ac:dyDescent="0.2">
      <c r="C15" s="4">
        <f>[1]Foglio1!C15</f>
        <v>15</v>
      </c>
      <c r="D15" s="4">
        <f>[1]Foglio1!D15</f>
        <v>19</v>
      </c>
      <c r="E15" s="4">
        <f>[1]Foglio1!E15</f>
        <v>19</v>
      </c>
      <c r="F15" s="4">
        <f>[1]Foglio1!F15</f>
        <v>23</v>
      </c>
      <c r="G15" s="4">
        <f>[1]Foglio1!G15</f>
        <v>23</v>
      </c>
      <c r="H15" s="4">
        <f>[1]Foglio1!H15</f>
        <v>27</v>
      </c>
      <c r="J15" s="4" t="str">
        <f>[1]Foglio1!J15</f>
        <v>M-Rd</v>
      </c>
      <c r="K15" s="4">
        <f>[1]Foglio1!K15</f>
        <v>-193.61988810026659</v>
      </c>
      <c r="L15" s="4">
        <f>[1]Foglio1!L15</f>
        <v>-193.68549947600778</v>
      </c>
      <c r="M15" s="4">
        <f>[1]Foglio1!M15</f>
        <v>-193.68549947600778</v>
      </c>
      <c r="N15" s="4">
        <f>[1]Foglio1!N15</f>
        <v>-193.61988810026659</v>
      </c>
      <c r="O15" s="4">
        <f>[1]Foglio1!O15</f>
        <v>-193.61988810026659</v>
      </c>
      <c r="P15" s="4">
        <f>[1]Foglio1!P15</f>
        <v>-193.61988810026659</v>
      </c>
      <c r="R15" s="2"/>
      <c r="S15" s="2"/>
      <c r="T15" s="2"/>
      <c r="V15" s="4">
        <v>24</v>
      </c>
      <c r="W15" s="4">
        <v>25</v>
      </c>
      <c r="X15" s="4">
        <v>25</v>
      </c>
      <c r="Y15" s="4">
        <v>26</v>
      </c>
      <c r="Z15" s="4">
        <v>26</v>
      </c>
      <c r="AA15" s="4">
        <v>27</v>
      </c>
      <c r="AC15" s="4" t="str">
        <f>[1]Foglio1!AC15</f>
        <v>M-Rd</v>
      </c>
      <c r="AD15" s="4">
        <f>'telaio 15'!C94</f>
        <v>-131.0877095800702</v>
      </c>
      <c r="AE15" s="4">
        <f>'telaio 15'!T94</f>
        <v>-193.49009763102754</v>
      </c>
      <c r="AF15" s="4">
        <f>'telaio 15'!T94</f>
        <v>-193.49009763102754</v>
      </c>
      <c r="AG15" s="4">
        <f>'telaio 15'!AM94</f>
        <v>-193.49009763102754</v>
      </c>
      <c r="AH15" s="4">
        <f>'telaio 15'!AM94</f>
        <v>-193.49009763102754</v>
      </c>
      <c r="AI15" s="4">
        <f>'telaio 15'!BE94</f>
        <v>-131.0877095800702</v>
      </c>
    </row>
    <row r="16" spans="1:38" x14ac:dyDescent="0.2">
      <c r="B16" s="4" t="str">
        <f>[1]Foglio1!B16</f>
        <v>As,sup</v>
      </c>
      <c r="C16" s="4">
        <f>[1]Foglio1!C16</f>
        <v>9.3847350508480076</v>
      </c>
      <c r="D16" s="4">
        <f>[1]Foglio1!D16</f>
        <v>8.6779994645443139</v>
      </c>
      <c r="E16" s="4">
        <f>[1]Foglio1!E16</f>
        <v>8.1942271691025841</v>
      </c>
      <c r="F16" s="4">
        <f>[1]Foglio1!F16</f>
        <v>9.0005823587634222</v>
      </c>
      <c r="G16" s="4">
        <f>[1]Foglio1!G16</f>
        <v>7.8258838568223936</v>
      </c>
      <c r="H16" s="4">
        <f>[1]Foglio1!H16</f>
        <v>9.1839434790016181</v>
      </c>
      <c r="J16" s="4" t="str">
        <f>[1]Foglio1!J16</f>
        <v>M+Rd</v>
      </c>
      <c r="K16" s="4">
        <f>[1]Foglio1!K16</f>
        <v>162.41301642428678</v>
      </c>
      <c r="L16" s="4">
        <f>[1]Foglio1!L16</f>
        <v>193.68549947600778</v>
      </c>
      <c r="M16" s="4">
        <f>[1]Foglio1!M16</f>
        <v>193.68549947600778</v>
      </c>
      <c r="N16" s="4">
        <f>[1]Foglio1!N16</f>
        <v>162.41301642428678</v>
      </c>
      <c r="O16" s="4">
        <f>[1]Foglio1!O16</f>
        <v>162.41301642428678</v>
      </c>
      <c r="P16" s="4">
        <f>[1]Foglio1!P16</f>
        <v>162.41301642428678</v>
      </c>
      <c r="R16" s="2"/>
      <c r="S16" s="2"/>
      <c r="T16" s="2"/>
      <c r="U16" s="4" t="str">
        <f>[1]Foglio1!U16</f>
        <v>As,sup</v>
      </c>
      <c r="V16" s="4">
        <f>[2]Foglio1!W874</f>
        <v>4.7926485889525754</v>
      </c>
      <c r="W16" s="4">
        <f>[2]Foglio1!W875</f>
        <v>6.8569808513745389</v>
      </c>
      <c r="X16" s="4">
        <f>[2]Foglio1!W898</f>
        <v>8.8477074789367158</v>
      </c>
      <c r="Y16" s="4">
        <f>[2]Foglio1!W899</f>
        <v>9.0326678673854737</v>
      </c>
      <c r="Z16" s="4">
        <f>[2]Foglio1!W922</f>
        <v>7.006501273735493</v>
      </c>
      <c r="AA16" s="4">
        <f>[2]Foglio1!W923</f>
        <v>5.2124174505819019</v>
      </c>
      <c r="AC16" s="4" t="str">
        <f>[1]Foglio1!AC16</f>
        <v>M+Rd</v>
      </c>
      <c r="AD16" s="4">
        <f>'telaio 15'!B94</f>
        <v>131.0877095800702</v>
      </c>
      <c r="AE16" s="4">
        <f>'telaio 15'!S94</f>
        <v>131.08215005342134</v>
      </c>
      <c r="AF16" s="4">
        <f>'telaio 15'!S94</f>
        <v>131.08215005342134</v>
      </c>
      <c r="AG16" s="4">
        <f>'telaio 15'!AL94</f>
        <v>131.08215005342134</v>
      </c>
      <c r="AH16" s="4">
        <f>'telaio 15'!AL94</f>
        <v>131.08215005342134</v>
      </c>
      <c r="AI16" s="4">
        <f>'telaio 15'!BD94</f>
        <v>131.0877095800702</v>
      </c>
    </row>
    <row r="17" spans="1:42" x14ac:dyDescent="0.2">
      <c r="A17" s="4">
        <f>[1]Foglio1!A17</f>
        <v>4</v>
      </c>
      <c r="B17" s="4" t="str">
        <f>[1]Foglio1!B17</f>
        <v>As,inf</v>
      </c>
      <c r="C17" s="4">
        <f>[1]Foglio1!C17</f>
        <v>6.9829577030573713</v>
      </c>
      <c r="D17" s="4">
        <f>[1]Foglio1!D17</f>
        <v>6.2937461209886454</v>
      </c>
      <c r="E17" s="4">
        <f>[1]Foglio1!E17</f>
        <v>7.9790206332980418</v>
      </c>
      <c r="F17" s="4">
        <f>[1]Foglio1!F17</f>
        <v>7.1743184602403876</v>
      </c>
      <c r="G17" s="4">
        <f>[1]Foglio1!G17</f>
        <v>7.1282246500269766</v>
      </c>
      <c r="H17" s="4">
        <f>[1]Foglio1!H17</f>
        <v>7.151082928699207</v>
      </c>
      <c r="R17" s="2"/>
      <c r="S17" s="2"/>
      <c r="T17" s="2">
        <v>4</v>
      </c>
      <c r="U17" s="4" t="str">
        <f>[1]Foglio1!U17</f>
        <v>As,inf</v>
      </c>
      <c r="V17" s="4">
        <f>[2]Foglio1!X874</f>
        <v>3.7181320202499588</v>
      </c>
      <c r="W17" s="4">
        <f>[2]Foglio1!X875</f>
        <v>5.5490694936292941</v>
      </c>
      <c r="X17" s="4">
        <f>[2]Foglio1!X898</f>
        <v>5.3170009208215196</v>
      </c>
      <c r="Y17" s="4">
        <f>[2]Foglio1!X899</f>
        <v>5.1574543949959217</v>
      </c>
      <c r="Z17" s="4">
        <f>[2]Foglio1!X922</f>
        <v>5.0791498322644504</v>
      </c>
      <c r="AA17" s="4">
        <f>[2]Foglio1!X923</f>
        <v>3.521954443673712</v>
      </c>
    </row>
    <row r="18" spans="1:42" x14ac:dyDescent="0.2">
      <c r="C18" s="4" t="str">
        <f>[1]Foglio1!C18</f>
        <v>2φ14+2φ20</v>
      </c>
      <c r="D18" s="4" t="str">
        <f>[1]Foglio1!D18</f>
        <v>2φ14+2φ20</v>
      </c>
      <c r="E18" s="4" t="str">
        <f>[1]Foglio1!E18</f>
        <v>2φ14+2φ20</v>
      </c>
      <c r="F18" s="4" t="str">
        <f>[1]Foglio1!F18</f>
        <v>2φ14+2φ20</v>
      </c>
      <c r="G18" s="4" t="str">
        <f>[1]Foglio1!G18</f>
        <v>2φ14+2φ20</v>
      </c>
      <c r="H18" s="4" t="str">
        <f>[1]Foglio1!H18</f>
        <v>2φ14+2φ20</v>
      </c>
      <c r="J18" s="4" t="str">
        <f>[1]Foglio1!J18</f>
        <v>S pilastri</v>
      </c>
      <c r="K18" s="4">
        <f>[1]Foglio1!K18</f>
        <v>251.70585453034658</v>
      </c>
      <c r="L18" s="4">
        <f>[1]Foglio1!L18</f>
        <v>503.58229863762023</v>
      </c>
      <c r="N18" s="4">
        <f>[1]Foglio1!N18</f>
        <v>462.84277588191941</v>
      </c>
      <c r="P18" s="4">
        <f>[1]Foglio1!P18</f>
        <v>251.70585453034658</v>
      </c>
      <c r="R18" s="2"/>
      <c r="S18" s="2"/>
      <c r="T18" s="2"/>
      <c r="V18" s="46" t="s">
        <v>8</v>
      </c>
      <c r="W18" s="46" t="s">
        <v>6</v>
      </c>
      <c r="X18" s="46" t="s">
        <v>6</v>
      </c>
      <c r="Y18" s="46" t="s">
        <v>6</v>
      </c>
      <c r="Z18" s="46" t="s">
        <v>6</v>
      </c>
      <c r="AA18" s="46" t="s">
        <v>8</v>
      </c>
      <c r="AC18" s="4" t="str">
        <f>[1]Foglio1!AC18</f>
        <v>S pilastri</v>
      </c>
      <c r="AD18" s="4">
        <f>1.3*MAX(-AD15,AD16)</f>
        <v>170.41402245409125</v>
      </c>
      <c r="AE18" s="4">
        <f>1.3*MAX(AE16-AF15,AF16-AE15)</f>
        <v>421.94392198978358</v>
      </c>
      <c r="AG18" s="4">
        <f>1.3*MAX(AG16-AH15,AH16-AG15)</f>
        <v>421.94392198978358</v>
      </c>
      <c r="AI18" s="4">
        <f>1.3*MAX(-AI15,AI16)</f>
        <v>170.41402245409125</v>
      </c>
    </row>
    <row r="19" spans="1:42" x14ac:dyDescent="0.2">
      <c r="C19" s="4" t="str">
        <f>[1]Foglio1!C19</f>
        <v>1φ14+2φ20</v>
      </c>
      <c r="D19" s="4" t="str">
        <f>[1]Foglio1!D19</f>
        <v>2φ14+2φ20</v>
      </c>
      <c r="E19" s="4" t="str">
        <f>[1]Foglio1!E19</f>
        <v>2φ14+2φ20</v>
      </c>
      <c r="F19" s="4" t="str">
        <f>[1]Foglio1!F19</f>
        <v>1φ14+2φ20</v>
      </c>
      <c r="G19" s="4" t="str">
        <f>[1]Foglio1!G19</f>
        <v>1φ14+2φ20</v>
      </c>
      <c r="H19" s="4" t="str">
        <f>[1]Foglio1!H19</f>
        <v>1φ14+2φ20</v>
      </c>
      <c r="J19" s="4" t="str">
        <f>[1]Foglio1!J19</f>
        <v>piede 5</v>
      </c>
      <c r="K19" s="4">
        <f>[1]Foglio1!K19</f>
        <v>89.919256261554295</v>
      </c>
      <c r="L19" s="4">
        <f>[1]Foglio1!L19</f>
        <v>212.83864871756566</v>
      </c>
      <c r="N19" s="4">
        <f>[1]Foglio1!N19</f>
        <v>195.62012257758806</v>
      </c>
      <c r="P19" s="4">
        <f>[1]Foglio1!P19</f>
        <v>106.38327458584931</v>
      </c>
      <c r="Q19" s="4">
        <f>[1]Foglio1!Q19</f>
        <v>0.42264918622710601</v>
      </c>
      <c r="R19" s="2"/>
      <c r="S19" s="2"/>
      <c r="T19" s="8"/>
      <c r="U19" s="7"/>
      <c r="V19" s="47" t="s">
        <v>8</v>
      </c>
      <c r="W19" s="47" t="s">
        <v>8</v>
      </c>
      <c r="X19" s="47" t="s">
        <v>8</v>
      </c>
      <c r="Y19" s="47" t="s">
        <v>8</v>
      </c>
      <c r="Z19" s="47" t="s">
        <v>8</v>
      </c>
      <c r="AA19" s="47" t="s">
        <v>8</v>
      </c>
      <c r="AB19" s="7"/>
      <c r="AC19" s="7" t="str">
        <f>[1]Foglio1!AC19</f>
        <v>piede 5</v>
      </c>
      <c r="AD19" s="7">
        <f>AD18-AD20</f>
        <v>60.878608422531698</v>
      </c>
      <c r="AE19" s="7">
        <f>AE18-AE20</f>
        <v>178.33425526245554</v>
      </c>
      <c r="AF19" s="7"/>
      <c r="AG19" s="7">
        <f>AG18-AG20</f>
        <v>178.33425526245554</v>
      </c>
      <c r="AH19" s="7"/>
      <c r="AI19" s="7">
        <f>AI18-AI20</f>
        <v>72.025347911909435</v>
      </c>
      <c r="AJ19" s="7">
        <v>0.42264918622710601</v>
      </c>
      <c r="AK19" s="7"/>
      <c r="AL19" s="7"/>
      <c r="AM19" s="7"/>
      <c r="AN19" s="7"/>
      <c r="AO19" s="7"/>
    </row>
    <row r="20" spans="1:42" s="19" customFormat="1" x14ac:dyDescent="0.2">
      <c r="J20" s="19" t="str">
        <f>[1]Foglio1!J20</f>
        <v>testa 4</v>
      </c>
      <c r="K20" s="19">
        <f>[1]Foglio1!K20</f>
        <v>161.78659826879229</v>
      </c>
      <c r="L20" s="19">
        <f>[1]Foglio1!L20</f>
        <v>290.74364992005457</v>
      </c>
      <c r="N20" s="19">
        <f>[1]Foglio1!N20</f>
        <v>267.22265330433135</v>
      </c>
      <c r="P20" s="19">
        <f>[1]Foglio1!P20</f>
        <v>145.32257994449728</v>
      </c>
      <c r="Q20" s="19">
        <f>[1]Foglio1!Q20</f>
        <v>0.57735081377289399</v>
      </c>
      <c r="R20" s="3"/>
      <c r="S20" s="3"/>
      <c r="T20" s="3"/>
      <c r="AC20" s="19" t="str">
        <f>[1]Foglio1!AC20</f>
        <v>testa 4</v>
      </c>
      <c r="AD20" s="19">
        <f>AD18*$AJ$13</f>
        <v>109.53541403155955</v>
      </c>
      <c r="AE20" s="19">
        <f>AE18*AJ20</f>
        <v>243.60966672732803</v>
      </c>
      <c r="AG20" s="19">
        <f>AG18*AJ20</f>
        <v>243.60966672732803</v>
      </c>
      <c r="AI20" s="19">
        <f>AI18*AJ20</f>
        <v>98.388674542181818</v>
      </c>
      <c r="AJ20" s="19">
        <v>0.57735081377289399</v>
      </c>
    </row>
    <row r="21" spans="1:42" x14ac:dyDescent="0.2">
      <c r="K21" s="4">
        <f>[1]Foglio1!K21</f>
        <v>15</v>
      </c>
      <c r="L21" s="4">
        <f>[1]Foglio1!L21</f>
        <v>19</v>
      </c>
      <c r="M21" s="4">
        <f>[1]Foglio1!M21</f>
        <v>19</v>
      </c>
      <c r="N21" s="4">
        <f>[1]Foglio1!N21</f>
        <v>23</v>
      </c>
      <c r="O21" s="4">
        <f>[1]Foglio1!O21</f>
        <v>23</v>
      </c>
      <c r="P21" s="4">
        <f>[1]Foglio1!P21</f>
        <v>27</v>
      </c>
      <c r="R21" s="2"/>
      <c r="S21" s="2"/>
      <c r="T21" s="2"/>
      <c r="AD21" s="4">
        <v>24</v>
      </c>
      <c r="AE21" s="4">
        <v>25</v>
      </c>
      <c r="AF21" s="4">
        <v>25</v>
      </c>
      <c r="AG21" s="4">
        <v>26</v>
      </c>
      <c r="AH21" s="4">
        <v>26</v>
      </c>
      <c r="AI21" s="4">
        <v>27</v>
      </c>
    </row>
    <row r="22" spans="1:42" x14ac:dyDescent="0.2">
      <c r="C22" s="4">
        <f>[1]Foglio1!C22</f>
        <v>15</v>
      </c>
      <c r="D22" s="4">
        <f>[1]Foglio1!D22</f>
        <v>19</v>
      </c>
      <c r="E22" s="4">
        <f>[1]Foglio1!E22</f>
        <v>19</v>
      </c>
      <c r="F22" s="4">
        <f>[1]Foglio1!F22</f>
        <v>23</v>
      </c>
      <c r="G22" s="4">
        <f>[1]Foglio1!G22</f>
        <v>23</v>
      </c>
      <c r="H22" s="4">
        <f>[1]Foglio1!H22</f>
        <v>27</v>
      </c>
      <c r="J22" s="4" t="str">
        <f>[1]Foglio1!J22</f>
        <v>M-Rd</v>
      </c>
      <c r="K22" s="4">
        <f>[1]Foglio1!K22</f>
        <v>-226.08726934753221</v>
      </c>
      <c r="L22" s="4">
        <f>[1]Foglio1!L22</f>
        <v>-226.08726934753221</v>
      </c>
      <c r="M22" s="4">
        <f>[1]Foglio1!M22</f>
        <v>-226.08726934753221</v>
      </c>
      <c r="N22" s="4">
        <f>[1]Foglio1!N22</f>
        <v>-226.08726934753221</v>
      </c>
      <c r="O22" s="4">
        <f>[1]Foglio1!O22</f>
        <v>-226.08726934753221</v>
      </c>
      <c r="P22" s="4">
        <f>[1]Foglio1!P22</f>
        <v>-226.08726934753221</v>
      </c>
      <c r="R22" s="2"/>
      <c r="S22" s="2"/>
      <c r="T22" s="2"/>
      <c r="V22" s="4">
        <v>24</v>
      </c>
      <c r="W22" s="4">
        <v>25</v>
      </c>
      <c r="X22" s="4">
        <v>25</v>
      </c>
      <c r="Y22" s="4">
        <v>26</v>
      </c>
      <c r="Z22" s="4">
        <v>26</v>
      </c>
      <c r="AA22" s="4">
        <v>27</v>
      </c>
      <c r="AC22" s="4" t="str">
        <f>[1]Foglio1!AC22</f>
        <v>M-Rd</v>
      </c>
      <c r="AD22" s="4">
        <f>'telaio 15'!C70</f>
        <v>-131.0877095800702</v>
      </c>
      <c r="AE22" s="4">
        <f>'telaio 15'!T70</f>
        <v>-225.92363406017503</v>
      </c>
      <c r="AF22" s="4">
        <f>'telaio 15'!T70</f>
        <v>-225.92363406017503</v>
      </c>
      <c r="AG22" s="4">
        <f>'telaio 15'!AM70</f>
        <v>-225.92363406017503</v>
      </c>
      <c r="AH22" s="4">
        <f>AG22</f>
        <v>-225.92363406017503</v>
      </c>
      <c r="AI22" s="4">
        <f>'telaio 15'!BE70</f>
        <v>-162.35841510539242</v>
      </c>
    </row>
    <row r="23" spans="1:42" x14ac:dyDescent="0.2">
      <c r="B23" s="4" t="str">
        <f>[1]Foglio1!B23</f>
        <v>As,sup</v>
      </c>
      <c r="C23" s="4">
        <f>[1]Foglio1!C23</f>
        <v>11.017420310402038</v>
      </c>
      <c r="D23" s="4">
        <f>[1]Foglio1!D23</f>
        <v>10.313432990966216</v>
      </c>
      <c r="E23" s="4">
        <f>[1]Foglio1!E23</f>
        <v>9.4943843070919485</v>
      </c>
      <c r="F23" s="4">
        <f>[1]Foglio1!F23</f>
        <v>10.210974610476271</v>
      </c>
      <c r="G23" s="4">
        <f>[1]Foglio1!G23</f>
        <v>9.4373334306889127</v>
      </c>
      <c r="H23" s="4">
        <f>[1]Foglio1!H23</f>
        <v>10.786311602756786</v>
      </c>
      <c r="J23" s="4" t="str">
        <f>[1]Foglio1!J23</f>
        <v>M+Rd</v>
      </c>
      <c r="K23" s="4">
        <f>[1]Foglio1!K23</f>
        <v>193.72035743428009</v>
      </c>
      <c r="L23" s="4">
        <f>[1]Foglio1!L23</f>
        <v>193.72035743428009</v>
      </c>
      <c r="M23" s="4">
        <f>[1]Foglio1!M23</f>
        <v>193.72035743428009</v>
      </c>
      <c r="N23" s="4">
        <f>[1]Foglio1!N23</f>
        <v>193.72035743428009</v>
      </c>
      <c r="O23" s="4">
        <f>[1]Foglio1!O23</f>
        <v>193.72035743428009</v>
      </c>
      <c r="P23" s="4">
        <f>[1]Foglio1!P23</f>
        <v>193.72035743428009</v>
      </c>
      <c r="R23" s="2"/>
      <c r="S23" s="2"/>
      <c r="T23" s="2"/>
      <c r="U23" s="4" t="str">
        <f>[1]Foglio1!U23</f>
        <v>As,sup</v>
      </c>
      <c r="V23" s="4">
        <f>[2]Foglio1!W878</f>
        <v>5.8086612999403702</v>
      </c>
      <c r="W23" s="4">
        <f>[2]Foglio1!W879</f>
        <v>8.5986359063601583</v>
      </c>
      <c r="X23" s="4">
        <f>[2]Foglio1!W902</f>
        <v>10.264409639824921</v>
      </c>
      <c r="Y23" s="4">
        <f>[2]Foglio1!W903</f>
        <v>10.47643690750003</v>
      </c>
      <c r="Z23" s="4">
        <f>[2]Foglio1!W926</f>
        <v>8.56281310974002</v>
      </c>
      <c r="AA23" s="4">
        <f>[2]Foglio1!W927</f>
        <v>6.1812532705389858</v>
      </c>
      <c r="AC23" s="4" t="str">
        <f>[1]Foglio1!AC23</f>
        <v>M+Rd</v>
      </c>
      <c r="AD23" s="4">
        <f>'telaio 15'!B70</f>
        <v>131.0877095800702</v>
      </c>
      <c r="AE23" s="4">
        <f>'telaio 15'!S70</f>
        <v>162.41850121762411</v>
      </c>
      <c r="AF23" s="4">
        <f>'telaio 15'!S70</f>
        <v>162.41850121762411</v>
      </c>
      <c r="AG23" s="4">
        <f>'telaio 15'!AL70</f>
        <v>162.41850121762411</v>
      </c>
      <c r="AH23" s="4">
        <f>AG23</f>
        <v>162.41850121762411</v>
      </c>
      <c r="AI23" s="4">
        <f>'telaio 15'!BD70</f>
        <v>131.08671773942359</v>
      </c>
    </row>
    <row r="24" spans="1:42" x14ac:dyDescent="0.2">
      <c r="A24" s="4">
        <f>[1]Foglio1!A24</f>
        <v>3</v>
      </c>
      <c r="B24" s="4" t="str">
        <f>[1]Foglio1!B24</f>
        <v>As,inf</v>
      </c>
      <c r="C24" s="4">
        <f>[1]Foglio1!C24</f>
        <v>8.6556145266693445</v>
      </c>
      <c r="D24" s="4">
        <f>[1]Foglio1!D24</f>
        <v>7.8745033344285842</v>
      </c>
      <c r="E24" s="4">
        <f>[1]Foglio1!E24</f>
        <v>9.1746625006591778</v>
      </c>
      <c r="F24" s="4">
        <f>[1]Foglio1!F24</f>
        <v>8.4634673189490464</v>
      </c>
      <c r="G24" s="4">
        <f>[1]Foglio1!G24</f>
        <v>8.69565124797683</v>
      </c>
      <c r="H24" s="4">
        <f>[1]Foglio1!H24</f>
        <v>8.8159310235722206</v>
      </c>
      <c r="R24" s="2"/>
      <c r="S24" s="2"/>
      <c r="T24" s="2">
        <v>3</v>
      </c>
      <c r="U24" s="4" t="str">
        <f>[1]Foglio1!U24</f>
        <v>As,inf</v>
      </c>
      <c r="V24" s="4">
        <f>[2]Foglio1!X878</f>
        <v>4.8874341328660273</v>
      </c>
      <c r="W24" s="4">
        <f>[2]Foglio1!X879</f>
        <v>7.0477311079470546</v>
      </c>
      <c r="X24" s="4">
        <f>[2]Foglio1!X902</f>
        <v>6.7164427488347735</v>
      </c>
      <c r="Y24" s="4">
        <f>[2]Foglio1!X903</f>
        <v>6.560881717027895</v>
      </c>
      <c r="Z24" s="4">
        <f>[2]Foglio1!X926</f>
        <v>6.4099770200268535</v>
      </c>
      <c r="AA24" s="4">
        <f>[2]Foglio1!X927</f>
        <v>4.6407837732588568</v>
      </c>
    </row>
    <row r="25" spans="1:42" x14ac:dyDescent="0.2">
      <c r="C25" s="4" t="str">
        <f>[1]Foglio1!C25</f>
        <v>1φ14+3φ20</v>
      </c>
      <c r="D25" s="4" t="str">
        <f>[1]Foglio1!D25</f>
        <v>1φ14+3φ20</v>
      </c>
      <c r="E25" s="4" t="str">
        <f>[1]Foglio1!E25</f>
        <v>1φ14+3φ20</v>
      </c>
      <c r="F25" s="4" t="str">
        <f>[1]Foglio1!F25</f>
        <v>1φ14+3φ20</v>
      </c>
      <c r="G25" s="4" t="str">
        <f>[1]Foglio1!G25</f>
        <v>1φ14+3φ20</v>
      </c>
      <c r="H25" s="4" t="str">
        <f>[1]Foglio1!H25</f>
        <v>1φ14+3φ20</v>
      </c>
      <c r="J25" s="4" t="str">
        <f>[1]Foglio1!J25</f>
        <v>S pilastri</v>
      </c>
      <c r="K25" s="4">
        <f>[1]Foglio1!K25</f>
        <v>293.91345015179189</v>
      </c>
      <c r="L25" s="4">
        <f>[1]Foglio1!L25</f>
        <v>545.74991481635607</v>
      </c>
      <c r="N25" s="4">
        <f>[1]Foglio1!N25</f>
        <v>545.74991481635607</v>
      </c>
      <c r="P25" s="4">
        <f>[1]Foglio1!P25</f>
        <v>293.91345015179189</v>
      </c>
      <c r="R25" s="2"/>
      <c r="S25" s="2"/>
      <c r="T25" s="2"/>
      <c r="V25" s="46" t="s">
        <v>8</v>
      </c>
      <c r="W25" s="46" t="s">
        <v>5</v>
      </c>
      <c r="X25" s="46" t="s">
        <v>5</v>
      </c>
      <c r="Y25" s="46" t="s">
        <v>5</v>
      </c>
      <c r="Z25" s="46" t="s">
        <v>5</v>
      </c>
      <c r="AA25" s="46" t="s">
        <v>7</v>
      </c>
      <c r="AC25" s="4" t="str">
        <f>[1]Foglio1!AC25</f>
        <v>S pilastri</v>
      </c>
      <c r="AD25" s="4">
        <f>1.3*MAX(-AD22,AD23)</f>
        <v>170.41402245409125</v>
      </c>
      <c r="AE25" s="4">
        <f>1.3*MAX(AE23-AF22,AF23-AE22)</f>
        <v>504.84477586113888</v>
      </c>
      <c r="AG25" s="4">
        <f>1.3*MAX(AG23-AH22,AH23-AG22)</f>
        <v>504.84477586113888</v>
      </c>
      <c r="AI25" s="4">
        <f>1.3*MAX(-AI22,AI23)</f>
        <v>211.06593963701016</v>
      </c>
    </row>
    <row r="26" spans="1:42" x14ac:dyDescent="0.2">
      <c r="C26" s="4" t="str">
        <f>[1]Foglio1!C26</f>
        <v>2φ14+2φ20</v>
      </c>
      <c r="D26" s="4" t="str">
        <f>[1]Foglio1!D26</f>
        <v>2φ14+2φ20</v>
      </c>
      <c r="E26" s="4" t="str">
        <f>[1]Foglio1!E26</f>
        <v>2φ14+2φ20</v>
      </c>
      <c r="F26" s="4" t="str">
        <f>[1]Foglio1!F26</f>
        <v>2φ14+2φ20</v>
      </c>
      <c r="G26" s="4" t="str">
        <f>[1]Foglio1!G26</f>
        <v>2φ14+2φ20</v>
      </c>
      <c r="H26" s="4" t="str">
        <f>[1]Foglio1!H26</f>
        <v>2φ14+2φ20</v>
      </c>
      <c r="J26" s="4" t="str">
        <f>[1]Foglio1!J26</f>
        <v>piede 4</v>
      </c>
      <c r="K26" s="4">
        <f>[1]Foglio1!K26</f>
        <v>104.99747370687487</v>
      </c>
      <c r="L26" s="4">
        <f>[1]Foglio1!L26</f>
        <v>247.67620063693909</v>
      </c>
      <c r="N26" s="4">
        <f>[1]Foglio1!N26</f>
        <v>247.67620063693909</v>
      </c>
      <c r="P26" s="4">
        <f>[1]Foglio1!P26</f>
        <v>133.38594230323557</v>
      </c>
      <c r="Q26" s="4">
        <f>[1]Foglio1!Q26</f>
        <v>0.45382728226404156</v>
      </c>
      <c r="R26" s="2"/>
      <c r="S26" s="2"/>
      <c r="T26" s="8"/>
      <c r="U26" s="7"/>
      <c r="V26" s="47" t="s">
        <v>8</v>
      </c>
      <c r="W26" s="47" t="s">
        <v>7</v>
      </c>
      <c r="X26" s="47" t="s">
        <v>7</v>
      </c>
      <c r="Y26" s="47" t="s">
        <v>7</v>
      </c>
      <c r="Z26" s="47" t="s">
        <v>7</v>
      </c>
      <c r="AA26" s="47" t="s">
        <v>8</v>
      </c>
      <c r="AB26" s="7"/>
      <c r="AC26" s="7" t="str">
        <f>[1]Foglio1!AC26</f>
        <v>piede 4</v>
      </c>
      <c r="AD26" s="7">
        <f>AD25-AD27</f>
        <v>60.878608422531698</v>
      </c>
      <c r="AE26" s="7">
        <f>AE25-AE27</f>
        <v>229.1123325942599</v>
      </c>
      <c r="AF26" s="7"/>
      <c r="AG26" s="7">
        <f>AG25-AG27</f>
        <v>229.1123325942599</v>
      </c>
      <c r="AH26" s="7"/>
      <c r="AI26" s="7">
        <f>AI25-AI27</f>
        <v>95.787481763970575</v>
      </c>
      <c r="AJ26" s="7">
        <v>0.45382728226404156</v>
      </c>
      <c r="AK26" s="7"/>
      <c r="AL26" s="7"/>
      <c r="AM26" s="7"/>
      <c r="AN26" s="7"/>
      <c r="AO26" s="7"/>
    </row>
    <row r="27" spans="1:42" s="19" customFormat="1" x14ac:dyDescent="0.2">
      <c r="J27" s="19" t="str">
        <f>[1]Foglio1!J27</f>
        <v>testa 3</v>
      </c>
      <c r="K27" s="19">
        <f>[1]Foglio1!K27</f>
        <v>188.91597644491702</v>
      </c>
      <c r="L27" s="19">
        <f>[1]Foglio1!L27</f>
        <v>298.07371417941698</v>
      </c>
      <c r="N27" s="19">
        <f>[1]Foglio1!N27</f>
        <v>298.07371417941698</v>
      </c>
      <c r="P27" s="19">
        <f>[1]Foglio1!P27</f>
        <v>160.52750784855633</v>
      </c>
      <c r="Q27" s="19">
        <f>[1]Foglio1!Q27</f>
        <v>0.54617271773595844</v>
      </c>
      <c r="R27" s="3"/>
      <c r="S27" s="3"/>
      <c r="T27" s="3"/>
      <c r="AC27" s="19" t="str">
        <f>[1]Foglio1!AC27</f>
        <v>testa 3</v>
      </c>
      <c r="AD27" s="19">
        <f>AD25*$AJ$13</f>
        <v>109.53541403155955</v>
      </c>
      <c r="AE27" s="19">
        <f>AE25*AJ27</f>
        <v>275.73244326687899</v>
      </c>
      <c r="AG27" s="19">
        <f>AG25*AJ27</f>
        <v>275.73244326687899</v>
      </c>
      <c r="AI27" s="19">
        <f>AI25*AJ27</f>
        <v>115.27845787303959</v>
      </c>
      <c r="AJ27" s="19">
        <v>0.54617271773595844</v>
      </c>
    </row>
    <row r="28" spans="1:42" x14ac:dyDescent="0.2">
      <c r="K28" s="4">
        <f>[1]Foglio1!K28</f>
        <v>15</v>
      </c>
      <c r="L28" s="4">
        <f>[1]Foglio1!L28</f>
        <v>19</v>
      </c>
      <c r="M28" s="4">
        <f>[1]Foglio1!M28</f>
        <v>19</v>
      </c>
      <c r="N28" s="4">
        <f>[1]Foglio1!N28</f>
        <v>23</v>
      </c>
      <c r="O28" s="4">
        <f>[1]Foglio1!O28</f>
        <v>23</v>
      </c>
      <c r="P28" s="4">
        <f>[1]Foglio1!P28</f>
        <v>27</v>
      </c>
      <c r="R28" s="2"/>
      <c r="S28" s="2"/>
      <c r="T28" s="2"/>
      <c r="AD28" s="4">
        <v>24</v>
      </c>
      <c r="AE28" s="4">
        <v>25</v>
      </c>
      <c r="AF28" s="4">
        <v>25</v>
      </c>
      <c r="AG28" s="4">
        <v>26</v>
      </c>
      <c r="AH28" s="4">
        <v>26</v>
      </c>
      <c r="AI28" s="4">
        <v>27</v>
      </c>
    </row>
    <row r="29" spans="1:42" x14ac:dyDescent="0.2">
      <c r="C29" s="4">
        <f>[1]Foglio1!C29</f>
        <v>15</v>
      </c>
      <c r="D29" s="4">
        <f>[1]Foglio1!D29</f>
        <v>19</v>
      </c>
      <c r="E29" s="4">
        <f>[1]Foglio1!E29</f>
        <v>19</v>
      </c>
      <c r="F29" s="4">
        <f>[1]Foglio1!F29</f>
        <v>23</v>
      </c>
      <c r="G29" s="4">
        <f>[1]Foglio1!G29</f>
        <v>23</v>
      </c>
      <c r="H29" s="4">
        <f>[1]Foglio1!H29</f>
        <v>27</v>
      </c>
      <c r="J29" s="4" t="str">
        <f>[1]Foglio1!J29</f>
        <v>M-Rd</v>
      </c>
      <c r="K29" s="4">
        <f>[1]Foglio1!K29</f>
        <v>-257.34472955330352</v>
      </c>
      <c r="L29" s="4">
        <f>[1]Foglio1!L29</f>
        <v>-257.34472955330352</v>
      </c>
      <c r="M29" s="4">
        <f>[1]Foglio1!M29</f>
        <v>-257.34472955330352</v>
      </c>
      <c r="N29" s="4">
        <f>[1]Foglio1!N29</f>
        <v>-226.18144627925523</v>
      </c>
      <c r="O29" s="4">
        <f>[1]Foglio1!O29</f>
        <v>-226.18144627925523</v>
      </c>
      <c r="P29" s="4">
        <f>[1]Foglio1!P29</f>
        <v>-257.34472955330352</v>
      </c>
      <c r="R29" s="2"/>
      <c r="S29" s="2"/>
      <c r="T29" s="2"/>
      <c r="V29" s="4">
        <v>24</v>
      </c>
      <c r="W29" s="4">
        <v>25</v>
      </c>
      <c r="X29" s="4">
        <v>25</v>
      </c>
      <c r="Y29" s="4">
        <v>26</v>
      </c>
      <c r="Z29" s="4">
        <v>26</v>
      </c>
      <c r="AA29" s="4">
        <v>27</v>
      </c>
      <c r="AC29" s="4" t="str">
        <f>[1]Foglio1!AC29</f>
        <v>M-Rd</v>
      </c>
      <c r="AD29" s="4">
        <f>'telaio 15'!C46</f>
        <v>-162.35841510539242</v>
      </c>
      <c r="AE29" s="4">
        <f>'telaio 15'!T46</f>
        <v>-257.15379303155095</v>
      </c>
      <c r="AF29" s="4">
        <f>'telaio 15'!T46</f>
        <v>-257.15379303155095</v>
      </c>
      <c r="AG29" s="4">
        <f>'telaio 15'!AM46</f>
        <v>-256.83342397328613</v>
      </c>
      <c r="AH29" s="4">
        <f>'telaio 15'!AM46</f>
        <v>-256.83342397328613</v>
      </c>
      <c r="AI29" s="4">
        <f>'telaio 15'!BE46</f>
        <v>-162.35841510539242</v>
      </c>
    </row>
    <row r="30" spans="1:42" x14ac:dyDescent="0.2">
      <c r="B30" s="4" t="str">
        <f>[1]Foglio1!B30</f>
        <v>As,sup</v>
      </c>
      <c r="C30" s="4">
        <f>[1]Foglio1!C30</f>
        <v>12.222000383337592</v>
      </c>
      <c r="D30" s="4">
        <f>[1]Foglio1!D30</f>
        <v>11.538280264401525</v>
      </c>
      <c r="E30" s="4">
        <f>[1]Foglio1!E30</f>
        <v>10.284300855106503</v>
      </c>
      <c r="F30" s="4">
        <f>[1]Foglio1!F30</f>
        <v>10.842728907305318</v>
      </c>
      <c r="G30" s="4">
        <f>[1]Foglio1!G30</f>
        <v>10.666027010088472</v>
      </c>
      <c r="H30" s="4">
        <f>[1]Foglio1!H30</f>
        <v>11.924297163707461</v>
      </c>
      <c r="J30" s="4" t="str">
        <f>[1]Foglio1!J30</f>
        <v>M+Rd</v>
      </c>
      <c r="K30" s="4">
        <f>[1]Foglio1!K30</f>
        <v>226.23310540928767</v>
      </c>
      <c r="L30" s="4">
        <f>[1]Foglio1!L30</f>
        <v>226.23310540928767</v>
      </c>
      <c r="M30" s="4">
        <f>[1]Foglio1!M30</f>
        <v>226.23310540928767</v>
      </c>
      <c r="N30" s="4">
        <f>[1]Foglio1!N30</f>
        <v>226.18144627925523</v>
      </c>
      <c r="O30" s="4">
        <f>[1]Foglio1!O30</f>
        <v>226.18144627925523</v>
      </c>
      <c r="P30" s="4">
        <f>[1]Foglio1!P30</f>
        <v>226.23310540928767</v>
      </c>
      <c r="R30" s="2"/>
      <c r="S30" s="2"/>
      <c r="T30" s="2"/>
      <c r="U30" s="4" t="str">
        <f>[1]Foglio1!U30</f>
        <v>As,sup</v>
      </c>
      <c r="V30" s="4">
        <f>[2]Foglio1!W882</f>
        <v>6.6642865255822068</v>
      </c>
      <c r="W30" s="4">
        <f>[2]Foglio1!W883</f>
        <v>10.177232282298727</v>
      </c>
      <c r="X30" s="4">
        <f>[2]Foglio1!W906</f>
        <v>11.346268188253239</v>
      </c>
      <c r="Y30" s="4">
        <f>[2]Foglio1!W907</f>
        <v>11.575560859406373</v>
      </c>
      <c r="Z30" s="4">
        <f>[2]Foglio1!W930</f>
        <v>9.9276427476178313</v>
      </c>
      <c r="AA30" s="4">
        <f>[2]Foglio1!W931</f>
        <v>6.9581931311582466</v>
      </c>
      <c r="AC30" s="4" t="str">
        <f>[1]Foglio1!AC30</f>
        <v>M+Rd</v>
      </c>
      <c r="AD30" s="4">
        <f>'telaio 15'!B46</f>
        <v>131.08671773942359</v>
      </c>
      <c r="AE30" s="4">
        <f>'telaio 15'!S46</f>
        <v>193.7374135112058</v>
      </c>
      <c r="AF30" s="4">
        <f>'telaio 15'!S46</f>
        <v>193.7374135112058</v>
      </c>
      <c r="AG30" s="4">
        <f>'telaio 15'!AL46</f>
        <v>162.41881135486454</v>
      </c>
      <c r="AH30" s="4">
        <f>'telaio 15'!AL46</f>
        <v>162.41881135486454</v>
      </c>
      <c r="AI30" s="4">
        <f>'telaio 15'!BD46</f>
        <v>131.08671773942359</v>
      </c>
    </row>
    <row r="31" spans="1:42" x14ac:dyDescent="0.2">
      <c r="A31" s="4">
        <f>[1]Foglio1!A31</f>
        <v>2</v>
      </c>
      <c r="B31" s="4" t="str">
        <f>[1]Foglio1!B31</f>
        <v>As,inf</v>
      </c>
      <c r="C31" s="4">
        <f>[1]Foglio1!C31</f>
        <v>9.8950042897302044</v>
      </c>
      <c r="D31" s="4">
        <f>[1]Foglio1!D31</f>
        <v>9.0214407915819876</v>
      </c>
      <c r="E31" s="4">
        <f>[1]Foglio1!E31</f>
        <v>9.806827516337485</v>
      </c>
      <c r="F31" s="4">
        <f>[1]Foglio1!F31</f>
        <v>9.2567253943915055</v>
      </c>
      <c r="G31" s="4">
        <f>[1]Foglio1!G31</f>
        <v>9.7954146029312152</v>
      </c>
      <c r="H31" s="4">
        <f>[1]Foglio1!H31</f>
        <v>10.077979030013912</v>
      </c>
      <c r="R31" s="2"/>
      <c r="S31" s="2"/>
      <c r="T31" s="2">
        <v>2</v>
      </c>
      <c r="U31" s="4" t="str">
        <f>[1]Foglio1!U31</f>
        <v>As,inf</v>
      </c>
      <c r="V31" s="4">
        <f>[2]Foglio1!X882</f>
        <v>5.9542094118506084</v>
      </c>
      <c r="W31" s="4">
        <f>[2]Foglio1!X883</f>
        <v>8.2617764756469079</v>
      </c>
      <c r="X31" s="4">
        <f>[2]Foglio1!X906</f>
        <v>7.7824201684251513</v>
      </c>
      <c r="Y31" s="4">
        <f>[2]Foglio1!X907</f>
        <v>7.6328880836771198</v>
      </c>
      <c r="Z31" s="4">
        <f>[2]Foglio1!X930</f>
        <v>7.42823600817787</v>
      </c>
      <c r="AA31" s="4">
        <f>[2]Foglio1!X931</f>
        <v>5.6227838929250895</v>
      </c>
    </row>
    <row r="32" spans="1:42" x14ac:dyDescent="0.2">
      <c r="C32" s="4" t="str">
        <f>[1]Foglio1!C32</f>
        <v>2φ14+3φ20</v>
      </c>
      <c r="D32" s="4" t="str">
        <f>[1]Foglio1!D32</f>
        <v>2φ14+3φ20</v>
      </c>
      <c r="E32" s="4" t="str">
        <f>[1]Foglio1!E32</f>
        <v>2φ14+3φ20</v>
      </c>
      <c r="F32" s="4" t="str">
        <f>[1]Foglio1!F32</f>
        <v>1φ14+3φ20</v>
      </c>
      <c r="G32" s="4" t="str">
        <f>[1]Foglio1!G32</f>
        <v>1φ14+3φ20</v>
      </c>
      <c r="H32" s="4" t="str">
        <f>[1]Foglio1!H32</f>
        <v>2φ14+3φ20</v>
      </c>
      <c r="J32" s="4" t="str">
        <f>[1]Foglio1!J32</f>
        <v>S pilastri</v>
      </c>
      <c r="K32" s="4">
        <f>[1]Foglio1!K32</f>
        <v>334.54814841929459</v>
      </c>
      <c r="L32" s="4">
        <f>[1]Foglio1!L32</f>
        <v>628.65118545136852</v>
      </c>
      <c r="N32" s="4">
        <f>[1]Foglio1!N32</f>
        <v>588.07176032606355</v>
      </c>
      <c r="P32" s="4">
        <f>[1]Foglio1!P32</f>
        <v>334.54814841929459</v>
      </c>
      <c r="R32" s="2"/>
      <c r="S32" s="2"/>
      <c r="T32" s="8"/>
      <c r="U32" s="7"/>
      <c r="V32" s="47" t="s">
        <v>7</v>
      </c>
      <c r="W32" s="47" t="s">
        <v>4</v>
      </c>
      <c r="X32" s="47" t="s">
        <v>4</v>
      </c>
      <c r="Y32" s="47" t="s">
        <v>4</v>
      </c>
      <c r="Z32" s="47" t="s">
        <v>4</v>
      </c>
      <c r="AA32" s="47" t="s">
        <v>7</v>
      </c>
      <c r="AB32" s="7"/>
      <c r="AC32" s="7" t="str">
        <f>[1]Foglio1!AC32</f>
        <v>S pilastri</v>
      </c>
      <c r="AD32" s="7">
        <f>1.3*MAX(-AD29,AD30)</f>
        <v>211.06593963701016</v>
      </c>
      <c r="AE32" s="7">
        <f>1.3*MAX(AE30-AF29,AF30-AE29)</f>
        <v>586.15856850558384</v>
      </c>
      <c r="AF32" s="7"/>
      <c r="AG32" s="7">
        <f>1.3*MAX(AG30-AH29,AH30-AG29)</f>
        <v>545.02790592659585</v>
      </c>
      <c r="AH32" s="7"/>
      <c r="AI32" s="7">
        <f>1.3*MAX(-AI29,AI30)</f>
        <v>211.06593963701016</v>
      </c>
      <c r="AJ32" s="7"/>
      <c r="AK32" s="7"/>
      <c r="AL32" s="7"/>
      <c r="AM32" s="7"/>
      <c r="AN32" s="7"/>
      <c r="AO32" s="7"/>
      <c r="AP32" s="7"/>
    </row>
    <row r="33" spans="1:49" x14ac:dyDescent="0.2">
      <c r="C33" s="4" t="str">
        <f>[1]Foglio1!C33</f>
        <v>1φ14+3φ20</v>
      </c>
      <c r="D33" s="4" t="str">
        <f>[1]Foglio1!D33</f>
        <v>1φ14+3φ20</v>
      </c>
      <c r="E33" s="4" t="str">
        <f>[1]Foglio1!E33</f>
        <v>1φ14+3φ20</v>
      </c>
      <c r="F33" s="4" t="str">
        <f>[1]Foglio1!F33</f>
        <v>1φ14+3φ20</v>
      </c>
      <c r="G33" s="4" t="str">
        <f>[1]Foglio1!G33</f>
        <v>1φ14+3φ20</v>
      </c>
      <c r="H33" s="4" t="str">
        <f>[1]Foglio1!H33</f>
        <v>1φ14+3φ20</v>
      </c>
      <c r="J33" s="4" t="str">
        <f>[1]Foglio1!J33</f>
        <v>piede 3</v>
      </c>
      <c r="K33" s="4">
        <f>[1]Foglio1!K33</f>
        <v>119.51379019639057</v>
      </c>
      <c r="L33" s="4">
        <f>[1]Foglio1!L33</f>
        <v>297.16318718338761</v>
      </c>
      <c r="N33" s="4">
        <f>[1]Foglio1!N33</f>
        <v>277.98130765563775</v>
      </c>
      <c r="P33" s="4">
        <f>[1]Foglio1!P33</f>
        <v>158.1407883279482</v>
      </c>
      <c r="Q33" s="4">
        <f>[1]Foglio1!Q33</f>
        <v>0.47269963703325535</v>
      </c>
      <c r="R33" s="2"/>
      <c r="S33" s="2"/>
      <c r="T33" s="8"/>
      <c r="U33" s="7"/>
      <c r="V33" s="47" t="s">
        <v>8</v>
      </c>
      <c r="W33" s="47" t="s">
        <v>6</v>
      </c>
      <c r="X33" s="47" t="s">
        <v>6</v>
      </c>
      <c r="Y33" s="47" t="s">
        <v>7</v>
      </c>
      <c r="Z33" s="47" t="s">
        <v>7</v>
      </c>
      <c r="AA33" s="47" t="s">
        <v>8</v>
      </c>
      <c r="AB33" s="7"/>
      <c r="AC33" s="7" t="str">
        <f>[1]Foglio1!AC33</f>
        <v>piede 3</v>
      </c>
      <c r="AD33" s="7">
        <f>AD32-AD34</f>
        <v>75.401076187593787</v>
      </c>
      <c r="AE33" s="7">
        <f>AE32-AE34</f>
        <v>277.07694257652201</v>
      </c>
      <c r="AF33" s="7"/>
      <c r="AG33" s="7">
        <f>AG32-AG34</f>
        <v>257.63449330449708</v>
      </c>
      <c r="AH33" s="7"/>
      <c r="AI33" s="7">
        <f>AI32-AI34</f>
        <v>99.770793056497681</v>
      </c>
      <c r="AJ33" s="7">
        <v>0.47269963703325535</v>
      </c>
      <c r="AK33" s="7"/>
      <c r="AL33" s="7"/>
      <c r="AM33" s="7"/>
      <c r="AN33" s="7"/>
      <c r="AO33" s="7"/>
      <c r="AP33" s="7"/>
    </row>
    <row r="34" spans="1:49" s="19" customFormat="1" x14ac:dyDescent="0.2">
      <c r="J34" s="19" t="str">
        <f>[1]Foglio1!J34</f>
        <v>testa 2</v>
      </c>
      <c r="K34" s="19">
        <f>[1]Foglio1!K34</f>
        <v>215.03435822290402</v>
      </c>
      <c r="L34" s="19">
        <f>[1]Foglio1!L34</f>
        <v>331.48799826798091</v>
      </c>
      <c r="N34" s="19">
        <f>[1]Foglio1!N34</f>
        <v>310.0904526704258</v>
      </c>
      <c r="P34" s="19">
        <f>[1]Foglio1!P34</f>
        <v>176.40736009134639</v>
      </c>
      <c r="Q34" s="19">
        <f>[1]Foglio1!Q34</f>
        <v>0.52730036296674465</v>
      </c>
      <c r="R34" s="3"/>
      <c r="S34" s="3"/>
      <c r="T34" s="3"/>
      <c r="AC34" s="19" t="str">
        <f>[1]Foglio1!AC34</f>
        <v>testa 2</v>
      </c>
      <c r="AD34" s="19">
        <f>AD32*$AJ$13</f>
        <v>135.66486344941637</v>
      </c>
      <c r="AE34" s="19">
        <f>AE32*AJ34</f>
        <v>309.08162592906183</v>
      </c>
      <c r="AG34" s="19">
        <f>AG32*AJ34</f>
        <v>287.39341262209877</v>
      </c>
      <c r="AI34" s="19">
        <f>AI32*AJ34</f>
        <v>111.29514658051248</v>
      </c>
      <c r="AJ34" s="19">
        <v>0.52730036296674465</v>
      </c>
    </row>
    <row r="35" spans="1:49" x14ac:dyDescent="0.2">
      <c r="K35" s="4">
        <f>[1]Foglio1!K35</f>
        <v>15</v>
      </c>
      <c r="L35" s="4">
        <f>[1]Foglio1!L35</f>
        <v>19</v>
      </c>
      <c r="M35" s="4">
        <f>[1]Foglio1!M35</f>
        <v>19</v>
      </c>
      <c r="N35" s="4">
        <f>[1]Foglio1!N35</f>
        <v>23</v>
      </c>
      <c r="O35" s="4">
        <f>[1]Foglio1!O35</f>
        <v>23</v>
      </c>
      <c r="P35" s="4">
        <f>[1]Foglio1!P35</f>
        <v>27</v>
      </c>
      <c r="R35" s="2"/>
      <c r="S35" s="2"/>
      <c r="T35" s="2"/>
      <c r="AD35" s="4">
        <v>24</v>
      </c>
      <c r="AE35" s="4">
        <v>25</v>
      </c>
      <c r="AF35" s="4">
        <v>25</v>
      </c>
      <c r="AG35" s="4">
        <v>26</v>
      </c>
      <c r="AH35" s="4">
        <v>26</v>
      </c>
      <c r="AI35" s="4">
        <v>27</v>
      </c>
    </row>
    <row r="36" spans="1:49" x14ac:dyDescent="0.2">
      <c r="C36" s="4">
        <f>[1]Foglio1!C36</f>
        <v>15</v>
      </c>
      <c r="D36" s="4">
        <f>[1]Foglio1!D36</f>
        <v>19</v>
      </c>
      <c r="E36" s="4">
        <f>[1]Foglio1!E36</f>
        <v>19</v>
      </c>
      <c r="F36" s="4">
        <f>[1]Foglio1!F36</f>
        <v>23</v>
      </c>
      <c r="G36" s="4">
        <f>[1]Foglio1!G36</f>
        <v>23</v>
      </c>
      <c r="H36" s="4">
        <f>[1]Foglio1!H36</f>
        <v>27</v>
      </c>
      <c r="J36" s="4" t="str">
        <f>[1]Foglio1!J36</f>
        <v>M-Rd</v>
      </c>
      <c r="K36" s="4">
        <f>[1]Foglio1!K36</f>
        <v>-257.45347317722684</v>
      </c>
      <c r="L36" s="4">
        <f>[1]Foglio1!L36</f>
        <v>-257.15379303155095</v>
      </c>
      <c r="M36" s="4">
        <f>[1]Foglio1!M36</f>
        <v>-257.15379303155095</v>
      </c>
      <c r="N36" s="4">
        <f>[1]Foglio1!N36</f>
        <v>-226.08726934753221</v>
      </c>
      <c r="O36" s="4">
        <f>[1]Foglio1!O36</f>
        <v>-226.08726934753221</v>
      </c>
      <c r="P36" s="4">
        <f>[1]Foglio1!P36</f>
        <v>-257.34472955330352</v>
      </c>
      <c r="R36" s="2"/>
      <c r="S36" s="2"/>
      <c r="T36" s="2"/>
      <c r="V36" s="4">
        <v>24</v>
      </c>
      <c r="W36" s="4">
        <v>25</v>
      </c>
      <c r="X36" s="4">
        <v>25</v>
      </c>
      <c r="Y36" s="4">
        <v>26</v>
      </c>
      <c r="Z36" s="4">
        <v>26</v>
      </c>
      <c r="AA36" s="4">
        <v>27</v>
      </c>
      <c r="AC36" s="4" t="str">
        <f>[1]Foglio1!AC36</f>
        <v>M-Rd</v>
      </c>
      <c r="AD36" s="4">
        <f>'telaio 15'!C22</f>
        <v>-131.0877095800702</v>
      </c>
      <c r="AE36" s="4">
        <f>'telaio 15'!U22</f>
        <v>-257.15379303155095</v>
      </c>
      <c r="AF36" s="4">
        <f>AE36</f>
        <v>-257.15379303155095</v>
      </c>
      <c r="AG36" s="4">
        <f>'telaio 15'!AM22</f>
        <v>-257.15379303155095</v>
      </c>
      <c r="AH36" s="4">
        <f>'telaio 15'!AM22</f>
        <v>-257.15379303155095</v>
      </c>
      <c r="AI36" s="4">
        <f>'telaio 15'!BF22</f>
        <v>-162.35841510539242</v>
      </c>
      <c r="AR36" s="40"/>
    </row>
    <row r="37" spans="1:49" x14ac:dyDescent="0.2">
      <c r="B37" s="4" t="str">
        <f>[1]Foglio1!B37</f>
        <v>As,sup</v>
      </c>
      <c r="C37" s="4">
        <f>[1]Foglio1!C37</f>
        <v>12.060450969296483</v>
      </c>
      <c r="D37" s="4">
        <f>[1]Foglio1!D37</f>
        <v>11.316750686559658</v>
      </c>
      <c r="E37" s="4">
        <f>[1]Foglio1!E37</f>
        <v>9.5928138399068619</v>
      </c>
      <c r="F37" s="4">
        <f>[1]Foglio1!F37</f>
        <v>9.8654221378473874</v>
      </c>
      <c r="G37" s="4">
        <f>[1]Foglio1!G37</f>
        <v>10.518346456054095</v>
      </c>
      <c r="H37" s="4">
        <f>[1]Foglio1!H37</f>
        <v>11.691907114664591</v>
      </c>
      <c r="J37" s="4" t="str">
        <f>[1]Foglio1!J37</f>
        <v>M+Rd</v>
      </c>
      <c r="K37" s="4">
        <f>[1]Foglio1!K37</f>
        <v>257.45347317722684</v>
      </c>
      <c r="L37" s="4">
        <f>[1]Foglio1!L37</f>
        <v>193.7374135112058</v>
      </c>
      <c r="M37" s="4">
        <f>[1]Foglio1!M37</f>
        <v>193.7374135112058</v>
      </c>
      <c r="N37" s="4">
        <f>[1]Foglio1!N37</f>
        <v>193.72035743428009</v>
      </c>
      <c r="O37" s="4">
        <f>[1]Foglio1!O37</f>
        <v>193.72035743428009</v>
      </c>
      <c r="P37" s="4">
        <f>[1]Foglio1!P37</f>
        <v>226.23310540928767</v>
      </c>
      <c r="R37" s="2"/>
      <c r="S37" s="2"/>
      <c r="T37" s="2"/>
      <c r="U37" s="4" t="str">
        <f>[1]Foglio1!U37</f>
        <v>As,sup</v>
      </c>
      <c r="V37" s="4">
        <f>[2]Foglio1!W886</f>
        <v>6.2445967653608845</v>
      </c>
      <c r="W37" s="4">
        <f>[2]Foglio1!W887</f>
        <v>10.798080472499077</v>
      </c>
      <c r="X37" s="4">
        <f>[2]Foglio1!W910</f>
        <v>11.638937059618122</v>
      </c>
      <c r="Y37" s="4">
        <f>[2]Foglio1!W911</f>
        <v>11.896903991173094</v>
      </c>
      <c r="Z37" s="4">
        <f>[2]Foglio1!W934</f>
        <v>10.46611087786337</v>
      </c>
      <c r="AA37" s="4">
        <f>[2]Foglio1!X934</f>
        <v>7.3535718849257057</v>
      </c>
      <c r="AC37" s="4" t="str">
        <f>[1]Foglio1!AC37</f>
        <v>M+Rd</v>
      </c>
      <c r="AD37" s="4">
        <f>'telaio 15'!B22</f>
        <v>131.0877095800702</v>
      </c>
      <c r="AE37" s="4">
        <f>'telaio 15'!T22</f>
        <v>193.7374135112058</v>
      </c>
      <c r="AF37" s="4">
        <f>AE37</f>
        <v>193.7374135112058</v>
      </c>
      <c r="AG37" s="4">
        <f>'telaio 15'!AL22</f>
        <v>193.7374135112058</v>
      </c>
      <c r="AH37" s="4">
        <f>'telaio 15'!AL22</f>
        <v>193.7374135112058</v>
      </c>
      <c r="AI37" s="4">
        <f>'telaio 15'!BE22</f>
        <v>131.08671773942359</v>
      </c>
    </row>
    <row r="38" spans="1:49" x14ac:dyDescent="0.2">
      <c r="A38" s="4">
        <f>[1]Foglio1!A38</f>
        <v>1</v>
      </c>
      <c r="B38" s="4" t="str">
        <f>[1]Foglio1!B38</f>
        <v>As,inf</v>
      </c>
      <c r="C38" s="4">
        <f>[1]Foglio1!C38</f>
        <v>9.8945023000255556</v>
      </c>
      <c r="D38" s="4">
        <f>[1]Foglio1!D38</f>
        <v>8.7660345145810261</v>
      </c>
      <c r="E38" s="4">
        <f>[1]Foglio1!E38</f>
        <v>8.7839309546120159</v>
      </c>
      <c r="F38" s="4">
        <f>[1]Foglio1!F38</f>
        <v>8.5244250950231013</v>
      </c>
      <c r="G38" s="4">
        <f>[1]Foglio1!G38</f>
        <v>9.4493314916902946</v>
      </c>
      <c r="H38" s="4">
        <f>[1]Foglio1!H38</f>
        <v>10.129481906059979</v>
      </c>
      <c r="R38" s="2"/>
      <c r="S38" s="2"/>
      <c r="T38" s="2">
        <v>1</v>
      </c>
      <c r="U38" s="4" t="str">
        <f>[1]Foglio1!U38</f>
        <v>As,inf</v>
      </c>
      <c r="V38" s="4">
        <f>[2]Foglio1!X886</f>
        <v>6.0069883051610615</v>
      </c>
      <c r="W38" s="4">
        <f>[2]Foglio1!X887</f>
        <v>8.3134748234416023</v>
      </c>
      <c r="X38" s="4">
        <f>[2]Foglio1!X910</f>
        <v>8.0483669615729401</v>
      </c>
      <c r="Y38" s="4">
        <f>[2]Foglio1!X911</f>
        <v>7.9227427703341302</v>
      </c>
      <c r="Z38" s="4">
        <f>[2]Foglio1!W935</f>
        <v>6.4742289133900419</v>
      </c>
      <c r="AA38" s="4">
        <f>[2]Foglio1!X935</f>
        <v>5.7300063585362579</v>
      </c>
    </row>
    <row r="39" spans="1:49" x14ac:dyDescent="0.2">
      <c r="C39" s="4" t="str">
        <f>[1]Foglio1!C39</f>
        <v>2φ14+3φ20</v>
      </c>
      <c r="D39" s="4" t="str">
        <f>[1]Foglio1!D39</f>
        <v>2φ14+3φ20</v>
      </c>
      <c r="E39" s="4" t="str">
        <f>[1]Foglio1!E39</f>
        <v>2φ14+3φ20</v>
      </c>
      <c r="F39" s="4" t="str">
        <f>[1]Foglio1!F39</f>
        <v>1φ14+3φ20</v>
      </c>
      <c r="G39" s="4" t="str">
        <f>[1]Foglio1!G39</f>
        <v>1φ14+3φ20</v>
      </c>
      <c r="H39" s="4" t="str">
        <f>[1]Foglio1!H39</f>
        <v>2φ14+3φ20</v>
      </c>
      <c r="J39" s="4" t="str">
        <f>[1]Foglio1!J39</f>
        <v>S pilastri</v>
      </c>
      <c r="K39" s="4">
        <f>[1]Foglio1!K39</f>
        <v>334.68951513039491</v>
      </c>
      <c r="L39" s="4">
        <f>[1]Foglio1!L39</f>
        <v>586.15856850558384</v>
      </c>
      <c r="N39" s="4">
        <f>[1]Foglio1!N39</f>
        <v>545.74991481635607</v>
      </c>
      <c r="P39" s="4">
        <f>[1]Foglio1!P39</f>
        <v>334.54814841929459</v>
      </c>
      <c r="R39" s="2"/>
      <c r="S39" s="2"/>
      <c r="T39" s="2"/>
      <c r="V39" s="46" t="s">
        <v>8</v>
      </c>
      <c r="W39" s="46" t="s">
        <v>4</v>
      </c>
      <c r="X39" s="46" t="s">
        <v>4</v>
      </c>
      <c r="Y39" s="46" t="s">
        <v>4</v>
      </c>
      <c r="Z39" s="46" t="s">
        <v>4</v>
      </c>
      <c r="AA39" s="46" t="s">
        <v>7</v>
      </c>
      <c r="AC39" s="4" t="str">
        <f>[1]Foglio1!AC39</f>
        <v>S pilastri</v>
      </c>
      <c r="AD39" s="4">
        <f>1.3*MAX(-AD36,AD37)</f>
        <v>170.41402245409125</v>
      </c>
      <c r="AE39" s="4">
        <f>1.3*MAX(AE37-AF36,AF37-AE36)</f>
        <v>586.15856850558384</v>
      </c>
      <c r="AG39" s="4">
        <f>1.3*MAX(AG37-AH36,AH37-AG36)</f>
        <v>586.15856850558384</v>
      </c>
      <c r="AI39" s="4">
        <f>1.3*MAX(-AI36,AI37)</f>
        <v>211.06593963701016</v>
      </c>
    </row>
    <row r="40" spans="1:49" x14ac:dyDescent="0.2">
      <c r="C40" s="4" t="str">
        <f>[1]Foglio1!C40</f>
        <v>2φ14+3φ20</v>
      </c>
      <c r="D40" s="4" t="str">
        <f>[1]Foglio1!D40</f>
        <v>2φ14+2φ20</v>
      </c>
      <c r="E40" s="4" t="str">
        <f>[1]Foglio1!E40</f>
        <v>2φ14+2φ20</v>
      </c>
      <c r="F40" s="4" t="str">
        <f>[1]Foglio1!F40</f>
        <v>2φ14+2φ20</v>
      </c>
      <c r="G40" s="4" t="str">
        <f>[1]Foglio1!G40</f>
        <v>2φ14+2φ20</v>
      </c>
      <c r="H40" s="4" t="str">
        <f>[1]Foglio1!H40</f>
        <v>1φ14+3φ20</v>
      </c>
      <c r="J40" s="4" t="str">
        <f>[1]Foglio1!J40</f>
        <v>piede 2</v>
      </c>
      <c r="K40" s="4">
        <f>[1]Foglio1!K40</f>
        <v>119.56429195983188</v>
      </c>
      <c r="L40" s="4">
        <f>[1]Foglio1!L40</f>
        <v>285.08371275016532</v>
      </c>
      <c r="N40" s="4">
        <f>[1]Foglio1!N40</f>
        <v>265.43058535439826</v>
      </c>
      <c r="P40" s="4">
        <f>[1]Foglio1!P40</f>
        <v>162.71062707182332</v>
      </c>
      <c r="Q40" s="4">
        <f>[1]Foglio1!Q40</f>
        <v>0.48635937111179428</v>
      </c>
      <c r="R40" s="2"/>
      <c r="S40" s="2"/>
      <c r="T40" s="2"/>
      <c r="V40" s="46" t="s">
        <v>8</v>
      </c>
      <c r="W40" s="46" t="s">
        <v>6</v>
      </c>
      <c r="X40" s="46" t="s">
        <v>6</v>
      </c>
      <c r="Y40" s="46" t="s">
        <v>6</v>
      </c>
      <c r="Z40" s="46" t="s">
        <v>6</v>
      </c>
      <c r="AA40" s="46" t="s">
        <v>8</v>
      </c>
      <c r="AC40" s="4" t="str">
        <f>[1]Foglio1!AC40</f>
        <v>piede 2</v>
      </c>
      <c r="AD40" s="4">
        <f>AD39-AD41</f>
        <v>60.878608422531698</v>
      </c>
      <c r="AE40" s="4">
        <f>AE39-AE41</f>
        <v>285.08371275016532</v>
      </c>
      <c r="AG40" s="4">
        <f>AG39-AG41</f>
        <v>285.08371275016532</v>
      </c>
      <c r="AI40" s="4">
        <f>AI39-AI41</f>
        <v>102.6538976649762</v>
      </c>
      <c r="AJ40" s="4">
        <v>0.48635937111179428</v>
      </c>
    </row>
    <row r="41" spans="1:49" x14ac:dyDescent="0.2">
      <c r="J41" s="4" t="str">
        <f>[1]Foglio1!J41</f>
        <v>testa 1</v>
      </c>
      <c r="K41" s="4">
        <f>[1]Foglio1!K41</f>
        <v>215.12522317056303</v>
      </c>
      <c r="L41" s="4">
        <f>[1]Foglio1!L41</f>
        <v>301.07485575541853</v>
      </c>
      <c r="N41" s="4">
        <f>[1]Foglio1!N41</f>
        <v>280.31932946195781</v>
      </c>
      <c r="P41" s="4">
        <f>[1]Foglio1!P41</f>
        <v>171.83752134747127</v>
      </c>
      <c r="Q41" s="4">
        <f>[1]Foglio1!Q41</f>
        <v>0.51364062888820572</v>
      </c>
      <c r="R41" s="2"/>
      <c r="S41" s="2"/>
      <c r="T41" s="2"/>
      <c r="AC41" s="4" t="str">
        <f>[1]Foglio1!AC41</f>
        <v>testa 1</v>
      </c>
      <c r="AD41" s="4">
        <f>AD39*$AJ$13</f>
        <v>109.53541403155955</v>
      </c>
      <c r="AE41" s="4">
        <f>AE39*AJ41</f>
        <v>301.07485575541853</v>
      </c>
      <c r="AG41" s="4">
        <f>AG39*AJ41</f>
        <v>301.07485575541853</v>
      </c>
      <c r="AI41" s="4">
        <f>AI39*AJ41</f>
        <v>108.41204197203396</v>
      </c>
      <c r="AJ41" s="4">
        <v>0.51364062888820572</v>
      </c>
    </row>
    <row r="43" spans="1:49" ht="12.75" thickBot="1" x14ac:dyDescent="0.25">
      <c r="AA43" s="2"/>
      <c r="AB43" s="2"/>
      <c r="AC43" s="2"/>
      <c r="AD43" s="2"/>
      <c r="AE43" s="2"/>
      <c r="AF43" s="2"/>
      <c r="AG43" s="2"/>
      <c r="AH43" s="2"/>
      <c r="AI43" s="2"/>
    </row>
    <row r="44" spans="1:49" x14ac:dyDescent="0.2"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</row>
    <row r="45" spans="1:49" x14ac:dyDescent="0.2">
      <c r="AA45" s="7"/>
      <c r="AB45" s="7"/>
      <c r="AC45" s="7"/>
      <c r="AD45" s="7"/>
      <c r="AE45" s="15" t="s">
        <v>46</v>
      </c>
      <c r="AF45" s="7"/>
      <c r="AG45" s="7"/>
      <c r="AH45" s="7"/>
      <c r="AI45" s="7"/>
    </row>
    <row r="46" spans="1:49" x14ac:dyDescent="0.2">
      <c r="AA46" s="8"/>
      <c r="AB46" s="8" t="s">
        <v>39</v>
      </c>
      <c r="AC46" s="8"/>
      <c r="AD46" s="8"/>
      <c r="AE46" s="8"/>
      <c r="AF46" s="8" t="s">
        <v>40</v>
      </c>
      <c r="AG46" s="8"/>
      <c r="AH46" s="8"/>
      <c r="AI46" s="8"/>
    </row>
    <row r="47" spans="1:49" x14ac:dyDescent="0.2">
      <c r="AA47" s="7"/>
      <c r="AB47" s="9" t="s">
        <v>41</v>
      </c>
      <c r="AC47" s="9" t="s">
        <v>42</v>
      </c>
      <c r="AD47" s="10" t="s">
        <v>37</v>
      </c>
      <c r="AE47" s="11"/>
      <c r="AF47" s="9" t="s">
        <v>41</v>
      </c>
      <c r="AG47" s="9" t="s">
        <v>42</v>
      </c>
      <c r="AH47" s="12" t="s">
        <v>37</v>
      </c>
      <c r="AI47" s="13"/>
    </row>
    <row r="48" spans="1:49" x14ac:dyDescent="0.2">
      <c r="AA48" s="9" t="s">
        <v>43</v>
      </c>
      <c r="AB48" s="9" t="s">
        <v>44</v>
      </c>
      <c r="AC48" s="12" t="s">
        <v>44</v>
      </c>
      <c r="AD48" s="12" t="s">
        <v>45</v>
      </c>
      <c r="AE48" s="14"/>
      <c r="AF48" s="9" t="s">
        <v>44</v>
      </c>
      <c r="AG48" s="9" t="s">
        <v>44</v>
      </c>
      <c r="AH48" s="12" t="s">
        <v>45</v>
      </c>
      <c r="AI48" s="13"/>
    </row>
    <row r="49" spans="27:48" x14ac:dyDescent="0.2">
      <c r="AA49" s="9">
        <v>6</v>
      </c>
      <c r="AB49" s="16">
        <f>P12</f>
        <v>61.190249520699112</v>
      </c>
      <c r="AC49" s="16">
        <f t="shared" ref="AC49:AC54" si="0">0.3*AG49</f>
        <v>14.838276631341536</v>
      </c>
      <c r="AD49" s="16">
        <f>'[2]INVILUPPO PIL'!AL628</f>
        <v>-24.493199999999998</v>
      </c>
      <c r="AE49" s="16">
        <f>'[2]INVILUPPO PIL'!AL627</f>
        <v>-80.524799999999999</v>
      </c>
      <c r="AF49" s="16">
        <f>'[2]INVILUPPO PIL'!$AU$629</f>
        <v>45.523750000000007</v>
      </c>
      <c r="AG49" s="16">
        <f>AI12</f>
        <v>49.460922104471791</v>
      </c>
      <c r="AH49" s="16">
        <f>'[2]INVILUPPO PIL'!AL630</f>
        <v>-30.348700000000001</v>
      </c>
      <c r="AI49" s="16">
        <f>'[2]INVILUPPO PIL'!AL629</f>
        <v>-74.669299999999993</v>
      </c>
      <c r="AJ49" s="10" t="s">
        <v>56</v>
      </c>
      <c r="AK49" s="23">
        <f>AB59*(1-((AH49+0.48*AB58)/(0.48*AB58))^2)</f>
        <v>4.503942241253637</v>
      </c>
      <c r="AL49" s="11">
        <v>6</v>
      </c>
      <c r="AM49" s="27" t="s">
        <v>57</v>
      </c>
      <c r="AN49" s="11" t="s">
        <v>58</v>
      </c>
      <c r="AO49" s="41">
        <f>(AB49-AK50)*10/((0.7-2*0.04)*391.3)</f>
        <v>2.1718808045753644</v>
      </c>
      <c r="AS49" s="4" t="s">
        <v>73</v>
      </c>
    </row>
    <row r="50" spans="27:48" x14ac:dyDescent="0.2">
      <c r="AA50" s="9">
        <v>5</v>
      </c>
      <c r="AB50" s="16">
        <f>P13</f>
        <v>110.09613211631101</v>
      </c>
      <c r="AC50" s="16">
        <f t="shared" si="0"/>
        <v>26.697666330481788</v>
      </c>
      <c r="AD50" s="16">
        <f>'[2]INVILUPPO PIL'!AL632</f>
        <v>-52.502600000000001</v>
      </c>
      <c r="AE50" s="16">
        <f>'[2]INVILUPPO PIL'!AL631</f>
        <v>-205.55940000000001</v>
      </c>
      <c r="AF50" s="16">
        <f>'[2]INVILUPPO PIL'!$AU$633</f>
        <v>47.807231250000001</v>
      </c>
      <c r="AG50" s="16">
        <f>AI13</f>
        <v>88.992221101605963</v>
      </c>
      <c r="AH50" s="16">
        <f>'[2]INVILUPPO PIL'!AL634</f>
        <v>-64.778500000000008</v>
      </c>
      <c r="AI50" s="16">
        <f>'[2]INVILUPPO PIL'!AL633</f>
        <v>-193.2835</v>
      </c>
      <c r="AJ50" s="18" t="s">
        <v>59</v>
      </c>
      <c r="AK50" s="24">
        <f>AB60*(1-((AD49+0.48*AB58)/(0.48*AB58))^2)</f>
        <v>8.49911807321803</v>
      </c>
      <c r="AL50" s="19"/>
      <c r="AM50" s="28" t="s">
        <v>60</v>
      </c>
      <c r="AN50" s="19" t="s">
        <v>58</v>
      </c>
      <c r="AO50" s="42">
        <f>(AG49-AK49)*10/((0.3-2*0.04)*391.3)</f>
        <v>5.2223334645840387</v>
      </c>
      <c r="AS50" s="4" t="s">
        <v>74</v>
      </c>
    </row>
    <row r="51" spans="27:48" x14ac:dyDescent="0.2">
      <c r="AA51" s="9">
        <v>4</v>
      </c>
      <c r="AB51" s="16">
        <f>P20</f>
        <v>145.32257994449728</v>
      </c>
      <c r="AC51" s="16">
        <f t="shared" si="0"/>
        <v>29.516602362654545</v>
      </c>
      <c r="AD51" s="16">
        <f>'[2]INVILUPPO PIL'!AL636</f>
        <v>-46.392900000000026</v>
      </c>
      <c r="AE51" s="16">
        <f>'[2]INVILUPPO PIL'!AL635</f>
        <v>-371.48509999999999</v>
      </c>
      <c r="AF51" s="16">
        <f>'[2]INVILUPPO PIL'!$AU$637</f>
        <v>63.384503125000009</v>
      </c>
      <c r="AG51" s="16">
        <f>$AI$20</f>
        <v>98.388674542181818</v>
      </c>
      <c r="AH51" s="16">
        <f>'[2]INVILUPPO PIL'!AL638</f>
        <v>-72.808800000000019</v>
      </c>
      <c r="AI51" s="16">
        <f>'[2]INVILUPPO PIL'!AL637</f>
        <v>-345.06920000000002</v>
      </c>
      <c r="AJ51" s="10" t="s">
        <v>56</v>
      </c>
      <c r="AK51" s="23">
        <f>AB59*(1-((AH50+0.48*AB58)/(0.48*AB58))^2)</f>
        <v>9.4964353497575242</v>
      </c>
      <c r="AL51" s="11">
        <v>5</v>
      </c>
      <c r="AM51" s="27" t="s">
        <v>57</v>
      </c>
      <c r="AN51" s="11" t="s">
        <v>58</v>
      </c>
      <c r="AO51" s="41">
        <f>(AB50-AK52)*10/((0.7-2*0.04)*391.3)</f>
        <v>3.7945455529746988</v>
      </c>
      <c r="AS51" s="4" t="s">
        <v>73</v>
      </c>
    </row>
    <row r="52" spans="27:48" x14ac:dyDescent="0.2">
      <c r="AA52" s="9">
        <v>3</v>
      </c>
      <c r="AB52" s="16">
        <f>$P$27</f>
        <v>160.52750784855633</v>
      </c>
      <c r="AC52" s="16">
        <f t="shared" si="0"/>
        <v>34.583537361911873</v>
      </c>
      <c r="AD52" s="16">
        <f>'[2]INVILUPPO PIL'!AL640</f>
        <v>-21.530899999999974</v>
      </c>
      <c r="AE52" s="16">
        <f>'[2]INVILUPPO PIL'!AL639</f>
        <v>-553.75710000000004</v>
      </c>
      <c r="AF52" s="16">
        <f>'[2]INVILUPPO PIL'!$AU$641</f>
        <v>71.352731249999991</v>
      </c>
      <c r="AG52" s="16">
        <f>$AI$27</f>
        <v>115.27845787303959</v>
      </c>
      <c r="AH52" s="16">
        <f>'[2]INVILUPPO PIL'!AL642</f>
        <v>-63.441300000000012</v>
      </c>
      <c r="AI52" s="16">
        <f>'[2]INVILUPPO PIL'!AL641</f>
        <v>-511.8467</v>
      </c>
      <c r="AJ52" s="18" t="s">
        <v>59</v>
      </c>
      <c r="AK52" s="24">
        <f>AB60*(1-((AD50+0.48*AB58)/(0.48*AB58))^2)</f>
        <v>18.038180273813037</v>
      </c>
      <c r="AL52" s="19"/>
      <c r="AM52" s="28" t="s">
        <v>60</v>
      </c>
      <c r="AN52" s="19" t="s">
        <v>58</v>
      </c>
      <c r="AO52" s="42">
        <f>(AG50-AK51)*10/((0.3-2*0.04)*391.3)</f>
        <v>9.234461556100694</v>
      </c>
      <c r="AS52" s="4" t="s">
        <v>74</v>
      </c>
    </row>
    <row r="53" spans="27:48" x14ac:dyDescent="0.2">
      <c r="AA53" s="9">
        <v>2</v>
      </c>
      <c r="AB53" s="16">
        <f>$P$34</f>
        <v>176.40736009134639</v>
      </c>
      <c r="AC53" s="16">
        <f t="shared" si="0"/>
        <v>33.388543974153741</v>
      </c>
      <c r="AD53" s="16">
        <f>'[2]INVILUPPO PIL'!AL644</f>
        <v>18.581099999999935</v>
      </c>
      <c r="AE53" s="16">
        <f>'[2]INVILUPPO PIL'!AL643</f>
        <v>-747.26309999999989</v>
      </c>
      <c r="AF53" s="16">
        <f>'[2]INVILUPPO PIL'!$AU$645</f>
        <v>79.588999999999999</v>
      </c>
      <c r="AG53" s="16">
        <f>$AI$34</f>
        <v>111.29514658051248</v>
      </c>
      <c r="AH53" s="16">
        <f>'[2]INVILUPPO PIL'!AL646</f>
        <v>-38.829400000000021</v>
      </c>
      <c r="AI53" s="16">
        <f>'[2]INVILUPPO PIL'!AL645</f>
        <v>-689.85259999999994</v>
      </c>
      <c r="AJ53" s="10" t="s">
        <v>56</v>
      </c>
      <c r="AK53" s="23">
        <f>AB59*(1-((AH51+0.48*AB58)/(0.48*AB58))^2)</f>
        <v>10.642965255872564</v>
      </c>
      <c r="AL53" s="11">
        <v>4</v>
      </c>
      <c r="AM53" s="27" t="s">
        <v>57</v>
      </c>
      <c r="AN53" s="11" t="s">
        <v>58</v>
      </c>
      <c r="AO53" s="41">
        <f>(AB51-AK54)*10/((0.7-2*0.04)*391.3)</f>
        <v>5.3316391719780354</v>
      </c>
      <c r="AS53" s="4" t="s">
        <v>71</v>
      </c>
    </row>
    <row r="54" spans="27:48" x14ac:dyDescent="0.2">
      <c r="AA54" s="9" t="s">
        <v>47</v>
      </c>
      <c r="AB54" s="16">
        <f>$P$41</f>
        <v>171.83752134747127</v>
      </c>
      <c r="AC54" s="16">
        <f t="shared" si="0"/>
        <v>32.523612591610188</v>
      </c>
      <c r="AD54" s="16">
        <f>'[2]INVILUPPO PIL'!AL648</f>
        <v>61.533000000000015</v>
      </c>
      <c r="AE54" s="16">
        <f>'[2]INVILUPPO PIL'!AL647</f>
        <v>-935.18700000000001</v>
      </c>
      <c r="AF54" s="16">
        <f>'[2]INVILUPPO PIL'!$AU$649</f>
        <v>59.383224999999996</v>
      </c>
      <c r="AG54" s="16">
        <f>$AI$41</f>
        <v>108.41204197203396</v>
      </c>
      <c r="AH54" s="16">
        <f>'[2]INVILUPPO PIL'!AL650</f>
        <v>-9.7962999999999738</v>
      </c>
      <c r="AI54" s="16">
        <f>'[2]INVILUPPO PIL'!AL649</f>
        <v>-863.85770000000002</v>
      </c>
      <c r="AJ54" s="18" t="s">
        <v>59</v>
      </c>
      <c r="AK54" s="24">
        <f>AB60*(1-((AD51+0.48*AB58)/(0.48*AB58))^2)</f>
        <v>15.973814648806945</v>
      </c>
      <c r="AL54" s="19"/>
      <c r="AM54" s="28" t="s">
        <v>60</v>
      </c>
      <c r="AN54" s="19" t="s">
        <v>58</v>
      </c>
      <c r="AO54" s="42">
        <f>(AG51-AK53)*10/((0.3-2*0.04)*391.3)</f>
        <v>10.192796655241184</v>
      </c>
      <c r="AS54" s="4" t="s">
        <v>72</v>
      </c>
    </row>
    <row r="55" spans="27:48" x14ac:dyDescent="0.2">
      <c r="AA55" s="9" t="s">
        <v>48</v>
      </c>
      <c r="AB55" s="16">
        <f>MAX(MAX('[2]INVILUPPO PIL'!$AV$647:$AV$650),-MIN('[2]INVILUPPO PIL'!$AV$647:$AV$650))</f>
        <v>266.77180000000004</v>
      </c>
      <c r="AC55" s="16">
        <f>MAX(MAX('[2]INVILUPPO PIL'!$AW$647:$AW$648),-MIN('[2]INVILUPPO PIL'!$AW$647:$AW$648))</f>
        <v>39.290599999999998</v>
      </c>
      <c r="AF55" s="16">
        <f>MAX(MAX('[2]INVILUPPO PIL'!$AV$649:$AV$650),-MIN('[2]INVILUPPO PIL'!$AV$649:$AV$650))</f>
        <v>111.28079999999999</v>
      </c>
      <c r="AG55" s="16">
        <f>MAX(MAX('[2]INVILUPPO PIL'!$AW$649:$AW$650),-MIN('[2]INVILUPPO PIL'!$AW$649:$AW$650))</f>
        <v>81.518800000000013</v>
      </c>
      <c r="AJ55" s="10" t="s">
        <v>56</v>
      </c>
      <c r="AK55" s="23">
        <f>AB59*(1-((AH52+0.48*AB58)/(0.48*AB58))^2)</f>
        <v>9.3048582480545416</v>
      </c>
      <c r="AL55" s="11">
        <v>3</v>
      </c>
      <c r="AM55" s="27" t="s">
        <v>57</v>
      </c>
      <c r="AN55" s="11" t="s">
        <v>58</v>
      </c>
      <c r="AO55" s="41">
        <f>(AB52-AK56)*10/((0.7-2*0.04)*391.3)</f>
        <v>6.3085204288665233</v>
      </c>
      <c r="AS55" s="4" t="s">
        <v>69</v>
      </c>
    </row>
    <row r="56" spans="27:48" x14ac:dyDescent="0.2">
      <c r="AJ56" s="18" t="s">
        <v>59</v>
      </c>
      <c r="AK56" s="24">
        <f>AB60*(1-((AD52+0.48*AB58)/(0.48*AB58))^2)</f>
        <v>7.4790171319971499</v>
      </c>
      <c r="AL56" s="19"/>
      <c r="AM56" s="28" t="s">
        <v>60</v>
      </c>
      <c r="AN56" s="19" t="s">
        <v>58</v>
      </c>
      <c r="AO56" s="42">
        <f>(AG52-AK55)*10/((0.3-2*0.04)*391.3)</f>
        <v>12.310201382917668</v>
      </c>
      <c r="AS56" s="4" t="s">
        <v>70</v>
      </c>
    </row>
    <row r="57" spans="27:48" x14ac:dyDescent="0.2">
      <c r="AA57" s="4" t="s">
        <v>49</v>
      </c>
      <c r="AB57" s="4">
        <f>30*70</f>
        <v>2100</v>
      </c>
      <c r="AC57" s="4" t="s">
        <v>17</v>
      </c>
      <c r="AE57" s="4" t="s">
        <v>55</v>
      </c>
      <c r="AF57" s="4">
        <v>14.17</v>
      </c>
      <c r="AG57" s="4" t="s">
        <v>16</v>
      </c>
      <c r="AJ57" s="10" t="s">
        <v>56</v>
      </c>
      <c r="AK57" s="23">
        <f>AB59*(1-((AH53+0.48*AB58)/(0.48*AB58))^2)</f>
        <v>5.7452415320576042</v>
      </c>
      <c r="AL57" s="11">
        <v>2</v>
      </c>
      <c r="AM57" s="27" t="s">
        <v>57</v>
      </c>
      <c r="AN57" s="11" t="s">
        <v>58</v>
      </c>
      <c r="AO57" s="41">
        <f>(AB53-AK58)*10/((0.7-2*0.04)*391.3)</f>
        <v>7.5411591666738387</v>
      </c>
      <c r="AS57" s="4" t="s">
        <v>67</v>
      </c>
    </row>
    <row r="58" spans="27:48" x14ac:dyDescent="0.2">
      <c r="AA58" s="4" t="s">
        <v>50</v>
      </c>
      <c r="AB58" s="4">
        <f>AB57*AF57*10^(-1)</f>
        <v>2975.7000000000003</v>
      </c>
      <c r="AC58" s="4" t="s">
        <v>53</v>
      </c>
      <c r="AJ58" s="18" t="s">
        <v>59</v>
      </c>
      <c r="AK58" s="24">
        <f>AB60*(1-((AD53+0.48*AB58)/(0.48*AB58))^2)</f>
        <v>-6.5456859876609395</v>
      </c>
      <c r="AL58" s="19"/>
      <c r="AM58" s="28" t="s">
        <v>60</v>
      </c>
      <c r="AN58" s="19" t="s">
        <v>58</v>
      </c>
      <c r="AO58" s="42">
        <f>(AG53-AK57)*10/((0.3-2*0.04)*391.3)</f>
        <v>12.260983789286861</v>
      </c>
      <c r="AS58" s="4" t="s">
        <v>68</v>
      </c>
    </row>
    <row r="59" spans="27:48" x14ac:dyDescent="0.2">
      <c r="AA59" s="4" t="s">
        <v>51</v>
      </c>
      <c r="AB59" s="4">
        <f>0.12*AB57*30*AF57*10^(-3)</f>
        <v>107.12519999999999</v>
      </c>
      <c r="AC59" s="4" t="s">
        <v>54</v>
      </c>
      <c r="AJ59" s="10" t="s">
        <v>56</v>
      </c>
      <c r="AK59" s="23">
        <f>AB59*(1-((AH54+0.48*AB58)/(0.48*AB58))^2)</f>
        <v>1.464405876133666</v>
      </c>
      <c r="AL59" s="11">
        <v>1</v>
      </c>
      <c r="AM59" s="27" t="s">
        <v>57</v>
      </c>
      <c r="AN59" s="11" t="s">
        <v>58</v>
      </c>
      <c r="AO59" s="25">
        <f>(AB55-AK60)*10/((0.7-2*0.04)*391.3)</f>
        <v>11.902931066689604</v>
      </c>
    </row>
    <row r="60" spans="27:48" x14ac:dyDescent="0.2">
      <c r="AA60" s="4" t="s">
        <v>52</v>
      </c>
      <c r="AB60" s="4">
        <f>0.12*AB57*70*AF57*10^(-3)</f>
        <v>249.9588</v>
      </c>
      <c r="AC60" s="4" t="s">
        <v>54</v>
      </c>
      <c r="AJ60" s="18" t="s">
        <v>59</v>
      </c>
      <c r="AK60" s="24">
        <f>AB60*(1-((AD54+0.48*AB58)/(0.48*AB58))^2)</f>
        <v>-22.000449436529738</v>
      </c>
      <c r="AL60" s="19"/>
      <c r="AM60" s="28" t="s">
        <v>60</v>
      </c>
      <c r="AN60" s="19" t="s">
        <v>58</v>
      </c>
      <c r="AO60" s="26">
        <f>(AG55-AK59)*10/((0.3-2*0.04)*391.3)</f>
        <v>9.2993511283909527</v>
      </c>
      <c r="AV60" s="40"/>
    </row>
    <row r="61" spans="27:48" x14ac:dyDescent="0.2">
      <c r="AV61" s="40"/>
    </row>
    <row r="62" spans="27:48" x14ac:dyDescent="0.2">
      <c r="AV62" s="40"/>
    </row>
    <row r="63" spans="27:48" x14ac:dyDescent="0.2">
      <c r="AV63" s="40"/>
    </row>
    <row r="64" spans="27:48" x14ac:dyDescent="0.2">
      <c r="AV64" s="40"/>
    </row>
    <row r="65" spans="8:48" ht="12.75" thickBot="1" x14ac:dyDescent="0.25">
      <c r="Z65" s="10"/>
      <c r="AA65" s="11"/>
      <c r="AB65" s="11"/>
      <c r="AC65" s="11"/>
      <c r="AD65" s="11"/>
      <c r="AE65" s="11" t="s">
        <v>75</v>
      </c>
      <c r="AF65" s="11"/>
      <c r="AG65" s="11"/>
      <c r="AH65" s="11"/>
      <c r="AI65" s="11"/>
      <c r="AJ65" s="11"/>
      <c r="AK65" s="11"/>
      <c r="AL65" s="11"/>
      <c r="AM65" s="11"/>
      <c r="AN65" s="11"/>
      <c r="AO65" s="17"/>
      <c r="AV65" s="40"/>
    </row>
    <row r="66" spans="8:48" x14ac:dyDescent="0.2">
      <c r="Z66" s="43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39"/>
      <c r="AQ66" s="11"/>
      <c r="AR66" s="11"/>
      <c r="AS66" s="37"/>
      <c r="AT66" s="29"/>
      <c r="AU66" s="30"/>
      <c r="AV66" s="31"/>
    </row>
    <row r="67" spans="8:48" x14ac:dyDescent="0.2">
      <c r="H67" s="21" t="s">
        <v>61</v>
      </c>
      <c r="I67" s="21" t="s">
        <v>62</v>
      </c>
      <c r="J67" s="21" t="s">
        <v>63</v>
      </c>
      <c r="K67" s="21"/>
      <c r="L67" s="21"/>
      <c r="M67" s="21"/>
      <c r="N67" s="21"/>
      <c r="O67" s="21"/>
      <c r="P67" s="21"/>
      <c r="Q67" s="21"/>
      <c r="R67" s="21"/>
      <c r="S67" s="21"/>
      <c r="T67" s="21"/>
      <c r="Z67" s="43"/>
      <c r="AA67" s="7">
        <v>1</v>
      </c>
      <c r="AB67" s="7"/>
      <c r="AC67" s="7"/>
      <c r="AD67" s="7" t="s">
        <v>76</v>
      </c>
      <c r="AE67" s="7"/>
      <c r="AF67" s="7"/>
      <c r="AG67" s="7"/>
      <c r="AH67" s="7"/>
      <c r="AI67" s="7"/>
      <c r="AJ67" s="7" t="s">
        <v>77</v>
      </c>
      <c r="AK67" s="7"/>
      <c r="AL67" s="7"/>
      <c r="AM67" s="7"/>
      <c r="AN67" s="7"/>
      <c r="AO67" s="39"/>
      <c r="AQ67" s="7"/>
      <c r="AR67" s="7"/>
      <c r="AS67" s="33"/>
      <c r="AT67" s="32"/>
      <c r="AU67" s="7" t="s">
        <v>0</v>
      </c>
      <c r="AV67" s="33"/>
    </row>
    <row r="68" spans="8:48" ht="12.75" thickBot="1" x14ac:dyDescent="0.25">
      <c r="H68" s="21" t="s">
        <v>64</v>
      </c>
      <c r="I68" s="21" t="s">
        <v>65</v>
      </c>
      <c r="J68" s="21">
        <v>1</v>
      </c>
      <c r="K68" s="21">
        <v>2</v>
      </c>
      <c r="L68" s="21">
        <v>3</v>
      </c>
      <c r="M68" s="21">
        <v>4</v>
      </c>
      <c r="N68" s="21">
        <v>5</v>
      </c>
      <c r="O68" s="21">
        <v>6</v>
      </c>
      <c r="P68" s="21">
        <v>7</v>
      </c>
      <c r="Q68" s="21">
        <v>8</v>
      </c>
      <c r="R68" s="21">
        <v>9</v>
      </c>
      <c r="S68" s="21">
        <v>10</v>
      </c>
      <c r="T68" s="21">
        <v>12</v>
      </c>
      <c r="Z68" s="43"/>
      <c r="AA68" s="7"/>
      <c r="AB68" s="7"/>
      <c r="AC68" s="7" t="s">
        <v>78</v>
      </c>
      <c r="AD68" s="7"/>
      <c r="AE68" s="7" t="s">
        <v>79</v>
      </c>
      <c r="AF68" s="7">
        <v>9.4</v>
      </c>
      <c r="AG68" s="7" t="s">
        <v>17</v>
      </c>
      <c r="AH68" s="7"/>
      <c r="AI68" s="7" t="s">
        <v>27</v>
      </c>
      <c r="AJ68" s="7"/>
      <c r="AK68" s="7" t="s">
        <v>89</v>
      </c>
      <c r="AL68" s="44">
        <v>12.6</v>
      </c>
      <c r="AM68" s="7" t="s">
        <v>17</v>
      </c>
      <c r="AN68" s="7"/>
      <c r="AO68" s="39"/>
      <c r="AQ68" s="19"/>
      <c r="AR68" s="19"/>
      <c r="AS68" s="38"/>
      <c r="AT68" s="34"/>
      <c r="AU68" s="35"/>
      <c r="AV68" s="36"/>
    </row>
    <row r="69" spans="8:48" x14ac:dyDescent="0.2">
      <c r="H69" s="21"/>
      <c r="I69" s="21"/>
      <c r="J69" s="21" t="s">
        <v>66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Z69" s="43"/>
      <c r="AA69" s="7"/>
      <c r="AB69" s="7"/>
      <c r="AC69" s="7" t="s">
        <v>80</v>
      </c>
      <c r="AD69" s="7"/>
      <c r="AE69" s="7" t="s">
        <v>88</v>
      </c>
      <c r="AF69" s="44">
        <v>6.3</v>
      </c>
      <c r="AG69" s="7" t="s">
        <v>17</v>
      </c>
      <c r="AH69" s="7"/>
      <c r="AI69" s="7" t="s">
        <v>80</v>
      </c>
      <c r="AJ69" s="7"/>
      <c r="AK69" s="7" t="s">
        <v>81</v>
      </c>
      <c r="AL69" s="44">
        <f>K77</f>
        <v>6.28</v>
      </c>
      <c r="AM69" s="7" t="s">
        <v>17</v>
      </c>
      <c r="AN69" s="7"/>
      <c r="AO69" s="39"/>
    </row>
    <row r="70" spans="8:48" x14ac:dyDescent="0.2">
      <c r="H70" s="21">
        <v>6</v>
      </c>
      <c r="I70" s="22">
        <v>0.222</v>
      </c>
      <c r="J70" s="22">
        <v>0.28000000000000003</v>
      </c>
      <c r="K70" s="22">
        <v>0.56999999999999995</v>
      </c>
      <c r="L70" s="22">
        <v>0.85</v>
      </c>
      <c r="M70" s="22">
        <v>1.1299999999999999</v>
      </c>
      <c r="N70" s="22">
        <v>1.41</v>
      </c>
      <c r="O70" s="22">
        <v>1.7</v>
      </c>
      <c r="P70" s="22">
        <v>1.98</v>
      </c>
      <c r="Q70" s="22">
        <v>2.2599999999999998</v>
      </c>
      <c r="R70" s="22">
        <v>2.54</v>
      </c>
      <c r="S70" s="22">
        <v>2.83</v>
      </c>
      <c r="T70" s="22">
        <v>3.39</v>
      </c>
      <c r="Z70" s="43"/>
      <c r="AA70" s="7"/>
      <c r="AB70" s="7"/>
      <c r="AC70" s="7"/>
      <c r="AD70" s="7"/>
      <c r="AE70" s="7"/>
      <c r="AF70" s="44"/>
      <c r="AG70" s="7"/>
      <c r="AH70" s="7"/>
      <c r="AI70" s="7"/>
      <c r="AJ70" s="7"/>
      <c r="AK70" s="7"/>
      <c r="AL70" s="44"/>
      <c r="AM70" s="7"/>
      <c r="AN70" s="7"/>
      <c r="AO70" s="39"/>
    </row>
    <row r="71" spans="8:48" x14ac:dyDescent="0.2">
      <c r="H71" s="21">
        <v>8</v>
      </c>
      <c r="I71" s="22">
        <v>0.39500000000000002</v>
      </c>
      <c r="J71" s="22">
        <v>0.5</v>
      </c>
      <c r="K71" s="22">
        <v>1.01</v>
      </c>
      <c r="L71" s="22">
        <v>1.51</v>
      </c>
      <c r="M71" s="22">
        <v>2.0099999999999998</v>
      </c>
      <c r="N71" s="22">
        <v>2.5099999999999998</v>
      </c>
      <c r="O71" s="22">
        <v>3.02</v>
      </c>
      <c r="P71" s="22">
        <v>3.52</v>
      </c>
      <c r="Q71" s="22">
        <v>4.0199999999999996</v>
      </c>
      <c r="R71" s="22">
        <v>4.5199999999999996</v>
      </c>
      <c r="S71" s="22">
        <v>5.03</v>
      </c>
      <c r="T71" s="22">
        <v>6.03</v>
      </c>
      <c r="Z71" s="43"/>
      <c r="AA71" s="7"/>
      <c r="AB71" s="7" t="s">
        <v>82</v>
      </c>
      <c r="AC71" s="7">
        <f>2*($AF$68+$AF$69)*391.3*10^(-1)</f>
        <v>1228.682</v>
      </c>
      <c r="AD71" s="7" t="s">
        <v>53</v>
      </c>
      <c r="AE71" s="7"/>
      <c r="AF71" s="7"/>
      <c r="AG71" s="7"/>
      <c r="AH71" s="7" t="s">
        <v>82</v>
      </c>
      <c r="AI71" s="7">
        <f>2*($AL$68+$AL$69)*391.3*10^(-1)</f>
        <v>1477.5488</v>
      </c>
      <c r="AJ71" s="7" t="s">
        <v>53</v>
      </c>
      <c r="AK71" s="7"/>
      <c r="AL71" s="7"/>
      <c r="AM71" s="7"/>
      <c r="AN71" s="7"/>
      <c r="AO71" s="39"/>
    </row>
    <row r="72" spans="8:48" x14ac:dyDescent="0.2">
      <c r="H72" s="21">
        <v>10</v>
      </c>
      <c r="I72" s="22">
        <v>0.61699999999999999</v>
      </c>
      <c r="J72" s="22">
        <v>0.79</v>
      </c>
      <c r="K72" s="22">
        <v>1.57</v>
      </c>
      <c r="L72" s="22">
        <v>2.36</v>
      </c>
      <c r="M72" s="22">
        <v>3.14</v>
      </c>
      <c r="N72" s="22">
        <v>3.93</v>
      </c>
      <c r="O72" s="22">
        <v>4.71</v>
      </c>
      <c r="P72" s="22">
        <v>5.5</v>
      </c>
      <c r="Q72" s="22">
        <v>6.28</v>
      </c>
      <c r="R72" s="22">
        <v>7.07</v>
      </c>
      <c r="S72" s="22">
        <v>7.85</v>
      </c>
      <c r="T72" s="22">
        <v>9.42</v>
      </c>
      <c r="Z72" s="43"/>
      <c r="AA72" s="7"/>
      <c r="AB72" s="7" t="s">
        <v>83</v>
      </c>
      <c r="AC72" s="7">
        <f>($AF$68+(0.4*$AF$69))*(70-(2*4))*391.3*10^(-3)</f>
        <v>289.186352</v>
      </c>
      <c r="AD72" s="7" t="s">
        <v>54</v>
      </c>
      <c r="AE72" s="7"/>
      <c r="AF72" s="7"/>
      <c r="AG72" s="7"/>
      <c r="AH72" s="7" t="s">
        <v>83</v>
      </c>
      <c r="AI72" s="7">
        <f>($AL$68+0.4*$AL$69)*(30-2*4)*391.3*10^(-3)</f>
        <v>130.09316320000002</v>
      </c>
      <c r="AJ72" s="7" t="s">
        <v>54</v>
      </c>
      <c r="AK72" s="7"/>
      <c r="AL72" s="7"/>
      <c r="AM72" s="7"/>
      <c r="AN72" s="7"/>
      <c r="AO72" s="39"/>
    </row>
    <row r="73" spans="8:48" x14ac:dyDescent="0.2">
      <c r="H73" s="21">
        <v>12</v>
      </c>
      <c r="I73" s="22">
        <v>0.88800000000000001</v>
      </c>
      <c r="J73" s="22">
        <v>1.1299999999999999</v>
      </c>
      <c r="K73" s="22">
        <v>2.2599999999999998</v>
      </c>
      <c r="L73" s="22">
        <v>3.39</v>
      </c>
      <c r="M73" s="22">
        <v>4.5199999999999996</v>
      </c>
      <c r="N73" s="22">
        <v>5.65</v>
      </c>
      <c r="O73" s="22">
        <v>6.79</v>
      </c>
      <c r="P73" s="22">
        <v>7.92</v>
      </c>
      <c r="Q73" s="22">
        <v>9.0500000000000007</v>
      </c>
      <c r="R73" s="22">
        <v>10.18</v>
      </c>
      <c r="S73" s="22">
        <v>11.31</v>
      </c>
      <c r="T73" s="22">
        <v>13.57</v>
      </c>
      <c r="Z73" s="43"/>
      <c r="AA73" s="7"/>
      <c r="AB73" s="7" t="s">
        <v>84</v>
      </c>
      <c r="AC73" s="7">
        <f>1+(1/(1+(2*AC71/$AB$58)))</f>
        <v>1.5477019965161465</v>
      </c>
      <c r="AD73" s="7"/>
      <c r="AE73" s="7"/>
      <c r="AF73" s="7"/>
      <c r="AG73" s="7"/>
      <c r="AH73" s="7" t="s">
        <v>84</v>
      </c>
      <c r="AI73" s="7">
        <f>1+(1/(1+(2*AI71/$AB$58)))</f>
        <v>1.5017368996035205</v>
      </c>
      <c r="AJ73" s="7"/>
      <c r="AK73" s="7"/>
      <c r="AL73" s="7"/>
      <c r="AM73" s="7"/>
      <c r="AN73" s="7"/>
      <c r="AO73" s="39"/>
    </row>
    <row r="74" spans="8:48" x14ac:dyDescent="0.2">
      <c r="H74" s="21">
        <v>14</v>
      </c>
      <c r="I74" s="22">
        <v>1.208</v>
      </c>
      <c r="J74" s="22">
        <v>1.54</v>
      </c>
      <c r="K74" s="22">
        <v>3.08</v>
      </c>
      <c r="L74" s="22">
        <v>4.62</v>
      </c>
      <c r="M74" s="22">
        <v>6.16</v>
      </c>
      <c r="N74" s="22">
        <v>7.7</v>
      </c>
      <c r="O74" s="22">
        <v>9.24</v>
      </c>
      <c r="P74" s="22">
        <v>10.78</v>
      </c>
      <c r="Q74" s="22">
        <v>12.32</v>
      </c>
      <c r="R74" s="22">
        <v>13.85</v>
      </c>
      <c r="S74" s="22">
        <v>15.39</v>
      </c>
      <c r="T74" s="22">
        <v>18.47</v>
      </c>
      <c r="Z74" s="43"/>
      <c r="AA74" s="7"/>
      <c r="AB74" s="7" t="s">
        <v>85</v>
      </c>
      <c r="AC74" s="7">
        <f>($AB$59+AC72)*(1-ABS(((0.48*$AB$58+AD54)/(0.48*$AB$58+AC71)))^AC73)</f>
        <v>234.43566653511292</v>
      </c>
      <c r="AD74" s="7"/>
      <c r="AE74" s="7"/>
      <c r="AF74" s="7"/>
      <c r="AG74" s="7"/>
      <c r="AH74" s="7" t="s">
        <v>85</v>
      </c>
      <c r="AI74" s="45">
        <f>($AB$59+AI72)*(1-(ABS(((0.48*$AB$58+AH54)/(0.48*$AB$58+AI72)))^AI73))</f>
        <v>31.245976039406482</v>
      </c>
      <c r="AJ74" s="7"/>
      <c r="AK74" s="7"/>
      <c r="AL74" s="7"/>
      <c r="AM74" s="7"/>
      <c r="AN74" s="7"/>
      <c r="AO74" s="39"/>
    </row>
    <row r="75" spans="8:48" x14ac:dyDescent="0.2">
      <c r="H75" s="21">
        <v>16</v>
      </c>
      <c r="I75" s="22">
        <v>1.5780000000000001</v>
      </c>
      <c r="J75" s="22">
        <v>2.0099999999999998</v>
      </c>
      <c r="K75" s="22">
        <v>4.0199999999999996</v>
      </c>
      <c r="L75" s="22">
        <v>6.03</v>
      </c>
      <c r="M75" s="22">
        <v>8.0399999999999991</v>
      </c>
      <c r="N75" s="22">
        <v>10.050000000000001</v>
      </c>
      <c r="O75" s="22">
        <v>12.06</v>
      </c>
      <c r="P75" s="22">
        <v>14.07</v>
      </c>
      <c r="Q75" s="22">
        <v>16.079999999999998</v>
      </c>
      <c r="R75" s="22">
        <v>18.100000000000001</v>
      </c>
      <c r="S75" s="22">
        <v>20.11</v>
      </c>
      <c r="T75" s="22">
        <v>24.13</v>
      </c>
      <c r="Z75" s="43"/>
      <c r="AA75" s="7"/>
      <c r="AB75" s="7" t="s">
        <v>86</v>
      </c>
      <c r="AC75" s="7">
        <f>($AB$60+AC72)*(1-ABS(((0.48*$AB$58+AD54)/(0.48*$AB$58+AC71)))^AC73)</f>
        <v>318.92800608621866</v>
      </c>
      <c r="AD75" s="7"/>
      <c r="AE75" s="7"/>
      <c r="AF75" s="7"/>
      <c r="AG75" s="7"/>
      <c r="AH75" s="7" t="s">
        <v>86</v>
      </c>
      <c r="AI75" s="7">
        <f>($AB$60+AI72)*(1-(ABS((0.48*$AB$58+AH54)/(0.48*$AB$58+AI71))^AI73))</f>
        <v>250.58865578787967</v>
      </c>
      <c r="AJ75" s="7"/>
      <c r="AK75" s="7"/>
      <c r="AL75" s="7"/>
      <c r="AM75" s="7"/>
      <c r="AN75" s="7"/>
      <c r="AO75" s="39"/>
    </row>
    <row r="76" spans="8:48" x14ac:dyDescent="0.2">
      <c r="H76" s="21">
        <v>18</v>
      </c>
      <c r="I76" s="22">
        <v>1.998</v>
      </c>
      <c r="J76" s="22">
        <v>2.54</v>
      </c>
      <c r="K76" s="22">
        <v>5.09</v>
      </c>
      <c r="L76" s="22">
        <v>7.63</v>
      </c>
      <c r="M76" s="22">
        <v>10.18</v>
      </c>
      <c r="N76" s="22">
        <v>12.72</v>
      </c>
      <c r="O76" s="22">
        <v>15.27</v>
      </c>
      <c r="P76" s="22">
        <v>17.809999999999999</v>
      </c>
      <c r="Q76" s="22">
        <v>20.36</v>
      </c>
      <c r="R76" s="22">
        <v>22.9</v>
      </c>
      <c r="S76" s="22">
        <v>25.45</v>
      </c>
      <c r="T76" s="22">
        <v>30.54</v>
      </c>
      <c r="Z76" s="43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39"/>
    </row>
    <row r="77" spans="8:48" x14ac:dyDescent="0.2">
      <c r="H77" s="21">
        <v>20</v>
      </c>
      <c r="I77" s="22">
        <v>2.4660000000000002</v>
      </c>
      <c r="J77" s="22">
        <v>3.14</v>
      </c>
      <c r="K77" s="22">
        <v>6.28</v>
      </c>
      <c r="L77" s="22">
        <v>9.42</v>
      </c>
      <c r="M77" s="22">
        <v>12.57</v>
      </c>
      <c r="N77" s="22">
        <v>15.71</v>
      </c>
      <c r="O77" s="22">
        <v>18.850000000000001</v>
      </c>
      <c r="P77" s="22">
        <v>21.99</v>
      </c>
      <c r="Q77" s="22">
        <v>25.13</v>
      </c>
      <c r="R77" s="22">
        <v>28.27</v>
      </c>
      <c r="S77" s="22">
        <v>31.42</v>
      </c>
      <c r="T77" s="22">
        <v>37.700000000000003</v>
      </c>
      <c r="Z77" s="43"/>
      <c r="AA77" s="7"/>
      <c r="AB77" s="7"/>
      <c r="AC77" s="7">
        <f>(AC55/AC74)^1.5+(AB55/AC75)^1.5</f>
        <v>0.83362824530735213</v>
      </c>
      <c r="AD77" s="7" t="s">
        <v>87</v>
      </c>
      <c r="AE77" s="7">
        <v>1</v>
      </c>
      <c r="AF77" s="7"/>
      <c r="AG77" s="7"/>
      <c r="AH77" s="45"/>
      <c r="AI77" s="45">
        <f>(AG55/AI74)^1.5+(AF55/AI75)^1.5</f>
        <v>4.5099391239066042</v>
      </c>
      <c r="AJ77" s="45" t="s">
        <v>87</v>
      </c>
      <c r="AK77" s="45">
        <v>1</v>
      </c>
      <c r="AL77" s="7"/>
      <c r="AM77" s="7"/>
      <c r="AN77" s="7"/>
      <c r="AO77" s="39"/>
    </row>
    <row r="78" spans="8:48" x14ac:dyDescent="0.2">
      <c r="H78" s="21">
        <v>22</v>
      </c>
      <c r="I78" s="22">
        <v>2.984</v>
      </c>
      <c r="J78" s="22">
        <v>3.8</v>
      </c>
      <c r="K78" s="22">
        <v>7.6</v>
      </c>
      <c r="L78" s="22">
        <v>11.4</v>
      </c>
      <c r="M78" s="22">
        <v>15.21</v>
      </c>
      <c r="N78" s="22">
        <v>19.010000000000002</v>
      </c>
      <c r="O78" s="22">
        <v>22.81</v>
      </c>
      <c r="P78" s="22">
        <v>26.61</v>
      </c>
      <c r="Q78" s="22">
        <v>30.41</v>
      </c>
      <c r="R78" s="22">
        <v>34.21</v>
      </c>
      <c r="S78" s="22">
        <v>38.01</v>
      </c>
      <c r="T78" s="22">
        <v>45.62</v>
      </c>
      <c r="Z78" s="43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39"/>
    </row>
    <row r="79" spans="8:48" x14ac:dyDescent="0.2">
      <c r="H79" s="21">
        <v>24</v>
      </c>
      <c r="I79" s="22">
        <v>3.5510000000000002</v>
      </c>
      <c r="J79" s="22">
        <v>4.5199999999999996</v>
      </c>
      <c r="K79" s="22">
        <v>9.0500000000000007</v>
      </c>
      <c r="L79" s="22">
        <v>13.57</v>
      </c>
      <c r="M79" s="22">
        <v>18.100000000000001</v>
      </c>
      <c r="N79" s="22">
        <v>22.62</v>
      </c>
      <c r="O79" s="22">
        <v>27.14</v>
      </c>
      <c r="P79" s="22">
        <v>31.67</v>
      </c>
      <c r="Q79" s="22">
        <v>36.19</v>
      </c>
      <c r="R79" s="22">
        <v>40.72</v>
      </c>
      <c r="S79" s="22">
        <v>45.24</v>
      </c>
      <c r="T79" s="22">
        <v>54.29</v>
      </c>
      <c r="Z79" s="43"/>
      <c r="AA79" s="7"/>
      <c r="AB79" s="7"/>
      <c r="AC79" s="7"/>
      <c r="AD79" s="7"/>
      <c r="AE79" s="7" t="s">
        <v>75</v>
      </c>
      <c r="AF79" s="7"/>
      <c r="AG79" s="7"/>
      <c r="AH79" s="7"/>
      <c r="AI79" s="7"/>
      <c r="AJ79" s="7"/>
      <c r="AK79" s="7"/>
      <c r="AL79" s="7"/>
      <c r="AM79" s="7"/>
      <c r="AN79" s="7"/>
      <c r="AO79" s="39"/>
    </row>
    <row r="80" spans="8:48" x14ac:dyDescent="0.2">
      <c r="H80" s="21">
        <v>25</v>
      </c>
      <c r="I80" s="22">
        <v>3.8530000000000002</v>
      </c>
      <c r="J80" s="22">
        <v>4.91</v>
      </c>
      <c r="K80" s="22">
        <v>9.82</v>
      </c>
      <c r="L80" s="22">
        <v>14.73</v>
      </c>
      <c r="M80" s="22">
        <v>19.63</v>
      </c>
      <c r="N80" s="22">
        <v>24.54</v>
      </c>
      <c r="O80" s="22">
        <v>29.45</v>
      </c>
      <c r="P80" s="22">
        <v>34.36</v>
      </c>
      <c r="Q80" s="22">
        <v>39.270000000000003</v>
      </c>
      <c r="R80" s="22">
        <v>44.18</v>
      </c>
      <c r="S80" s="22">
        <v>49.09</v>
      </c>
      <c r="T80" s="22">
        <v>58.9</v>
      </c>
      <c r="Z80" s="43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39"/>
    </row>
    <row r="81" spans="8:41" x14ac:dyDescent="0.2">
      <c r="H81" s="21">
        <v>26</v>
      </c>
      <c r="I81" s="22">
        <v>4.1680000000000001</v>
      </c>
      <c r="J81" s="22">
        <v>5.31</v>
      </c>
      <c r="K81" s="22">
        <v>10.62</v>
      </c>
      <c r="L81" s="22">
        <v>15.93</v>
      </c>
      <c r="M81" s="22">
        <v>21.24</v>
      </c>
      <c r="N81" s="22">
        <v>26.55</v>
      </c>
      <c r="O81" s="22">
        <v>31.86</v>
      </c>
      <c r="P81" s="22">
        <v>37.17</v>
      </c>
      <c r="Q81" s="22">
        <v>42.47</v>
      </c>
      <c r="R81" s="22">
        <v>47.78</v>
      </c>
      <c r="S81" s="22">
        <v>53.09</v>
      </c>
      <c r="T81" s="22">
        <v>63.71</v>
      </c>
      <c r="Z81" s="43"/>
      <c r="AA81" s="7">
        <v>2</v>
      </c>
      <c r="AB81" s="7"/>
      <c r="AC81" s="7"/>
      <c r="AD81" s="7" t="s">
        <v>76</v>
      </c>
      <c r="AE81" s="7"/>
      <c r="AF81" s="7"/>
      <c r="AG81" s="7"/>
      <c r="AH81" s="7"/>
      <c r="AI81" s="7"/>
      <c r="AJ81" s="7" t="s">
        <v>77</v>
      </c>
      <c r="AK81" s="7"/>
      <c r="AL81" s="7"/>
      <c r="AM81" s="7"/>
      <c r="AN81" s="7"/>
      <c r="AO81" s="39"/>
    </row>
    <row r="82" spans="8:41" x14ac:dyDescent="0.2">
      <c r="H82" s="21">
        <v>28</v>
      </c>
      <c r="I82" s="22">
        <v>4.8339999999999996</v>
      </c>
      <c r="J82" s="22">
        <v>6.16</v>
      </c>
      <c r="K82" s="22">
        <v>12.32</v>
      </c>
      <c r="L82" s="22">
        <v>18.47</v>
      </c>
      <c r="M82" s="22">
        <v>24.63</v>
      </c>
      <c r="N82" s="22">
        <v>30.79</v>
      </c>
      <c r="O82" s="22">
        <v>36.950000000000003</v>
      </c>
      <c r="P82" s="22">
        <v>43.1</v>
      </c>
      <c r="Q82" s="22">
        <v>49.26</v>
      </c>
      <c r="R82" s="22">
        <v>55.42</v>
      </c>
      <c r="S82" s="22">
        <v>61.58</v>
      </c>
      <c r="T82" s="22">
        <v>73.89</v>
      </c>
      <c r="Z82" s="43"/>
      <c r="AA82" s="7"/>
      <c r="AB82" s="7"/>
      <c r="AC82" s="7" t="s">
        <v>78</v>
      </c>
      <c r="AD82" s="7"/>
      <c r="AE82" s="7" t="s">
        <v>79</v>
      </c>
      <c r="AF82" s="7">
        <f>Q74</f>
        <v>12.32</v>
      </c>
      <c r="AG82" s="7" t="s">
        <v>17</v>
      </c>
      <c r="AH82" s="7"/>
      <c r="AI82" s="7" t="s">
        <v>27</v>
      </c>
      <c r="AJ82" s="7"/>
      <c r="AK82" s="7" t="s">
        <v>89</v>
      </c>
      <c r="AL82" s="44">
        <f>AL68</f>
        <v>12.6</v>
      </c>
      <c r="AM82" s="7" t="s">
        <v>17</v>
      </c>
      <c r="AN82" s="7"/>
      <c r="AO82" s="39"/>
    </row>
    <row r="83" spans="8:41" x14ac:dyDescent="0.2">
      <c r="H83" s="21">
        <v>30</v>
      </c>
      <c r="I83" s="22">
        <v>5.5490000000000004</v>
      </c>
      <c r="J83" s="22">
        <v>7.07</v>
      </c>
      <c r="K83" s="22">
        <v>14.14</v>
      </c>
      <c r="L83" s="22">
        <v>21.21</v>
      </c>
      <c r="M83" s="22">
        <v>28.27</v>
      </c>
      <c r="N83" s="22">
        <v>35.340000000000003</v>
      </c>
      <c r="O83" s="22">
        <v>42.41</v>
      </c>
      <c r="P83" s="22">
        <v>49.48</v>
      </c>
      <c r="Q83" s="22">
        <v>56.55</v>
      </c>
      <c r="R83" s="22">
        <v>63.62</v>
      </c>
      <c r="S83" s="22">
        <v>70.69</v>
      </c>
      <c r="T83" s="22">
        <v>84.82</v>
      </c>
      <c r="Z83" s="43"/>
      <c r="AA83" s="7"/>
      <c r="AB83" s="7"/>
      <c r="AC83" s="7" t="s">
        <v>80</v>
      </c>
      <c r="AD83" s="7"/>
      <c r="AE83" s="7" t="s">
        <v>88</v>
      </c>
      <c r="AF83" s="44">
        <f>AF69</f>
        <v>6.3</v>
      </c>
      <c r="AG83" s="7" t="s">
        <v>17</v>
      </c>
      <c r="AH83" s="7"/>
      <c r="AI83" s="7" t="s">
        <v>80</v>
      </c>
      <c r="AJ83" s="7"/>
      <c r="AK83" s="7" t="s">
        <v>81</v>
      </c>
      <c r="AL83" s="44">
        <f>AL69</f>
        <v>6.28</v>
      </c>
      <c r="AM83" s="7" t="s">
        <v>17</v>
      </c>
      <c r="AN83" s="7"/>
      <c r="AO83" s="39"/>
    </row>
    <row r="84" spans="8:41" x14ac:dyDescent="0.2">
      <c r="H84" s="21">
        <v>32</v>
      </c>
      <c r="I84" s="22">
        <v>6.3129999999999997</v>
      </c>
      <c r="J84" s="22">
        <v>8.0399999999999991</v>
      </c>
      <c r="K84" s="22">
        <v>16.079999999999998</v>
      </c>
      <c r="L84" s="22">
        <v>21.13</v>
      </c>
      <c r="M84" s="22">
        <v>32.17</v>
      </c>
      <c r="N84" s="22">
        <v>40.21</v>
      </c>
      <c r="O84" s="22">
        <v>48.25</v>
      </c>
      <c r="P84" s="22">
        <v>56.3</v>
      </c>
      <c r="Q84" s="22">
        <v>64.34</v>
      </c>
      <c r="R84" s="22">
        <v>72.38</v>
      </c>
      <c r="S84" s="22">
        <v>80.42</v>
      </c>
      <c r="T84" s="22">
        <v>96.51</v>
      </c>
      <c r="Z84" s="43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39"/>
    </row>
    <row r="85" spans="8:41" x14ac:dyDescent="0.2">
      <c r="Z85" s="43"/>
      <c r="AA85" s="7"/>
      <c r="AB85" s="7" t="s">
        <v>82</v>
      </c>
      <c r="AC85" s="7">
        <f>2*($AF$82+$AF$83)*391.3*10^(-1)</f>
        <v>1457.2012000000002</v>
      </c>
      <c r="AD85" s="7" t="s">
        <v>53</v>
      </c>
      <c r="AE85" s="7"/>
      <c r="AF85" s="7"/>
      <c r="AG85" s="7"/>
      <c r="AH85" s="7" t="s">
        <v>82</v>
      </c>
      <c r="AI85" s="7">
        <f>2*($AL$82+$AL$83)*391.3*10^(-1)</f>
        <v>1477.5488</v>
      </c>
      <c r="AJ85" s="7" t="s">
        <v>53</v>
      </c>
      <c r="AK85" s="7"/>
      <c r="AL85" s="7"/>
      <c r="AM85" s="7"/>
      <c r="AN85" s="7"/>
      <c r="AO85" s="39"/>
    </row>
    <row r="86" spans="8:41" x14ac:dyDescent="0.2">
      <c r="Z86" s="43"/>
      <c r="AA86" s="7"/>
      <c r="AB86" s="7" t="s">
        <v>83</v>
      </c>
      <c r="AC86" s="7">
        <f>($AF$83+(0.4*$AF$83))*(70-(2*4))*391.3*10^(-3)</f>
        <v>213.97849200000005</v>
      </c>
      <c r="AD86" s="7" t="s">
        <v>54</v>
      </c>
      <c r="AE86" s="7"/>
      <c r="AF86" s="7"/>
      <c r="AG86" s="7"/>
      <c r="AH86" s="7" t="s">
        <v>83</v>
      </c>
      <c r="AI86" s="7">
        <f>($AL$82+0.4*$AL$83)*(30-2*4)*391.3*10^(-3)</f>
        <v>130.09316320000002</v>
      </c>
      <c r="AJ86" s="7" t="s">
        <v>54</v>
      </c>
      <c r="AK86" s="7"/>
      <c r="AL86" s="7"/>
      <c r="AM86" s="7"/>
      <c r="AN86" s="7"/>
      <c r="AO86" s="39"/>
    </row>
    <row r="87" spans="8:41" x14ac:dyDescent="0.2">
      <c r="Z87" s="43"/>
      <c r="AA87" s="7"/>
      <c r="AB87" s="7" t="s">
        <v>84</v>
      </c>
      <c r="AC87" s="7">
        <f>1+(1/(1+(2*AC85/$AB$58)))</f>
        <v>1.5052034409452713</v>
      </c>
      <c r="AD87" s="7"/>
      <c r="AE87" s="7"/>
      <c r="AF87" s="7"/>
      <c r="AG87" s="7"/>
      <c r="AH87" s="7" t="s">
        <v>84</v>
      </c>
      <c r="AI87" s="7">
        <f>1+(1/(1+(2*AI85/$AB$58)))</f>
        <v>1.5017368996035205</v>
      </c>
      <c r="AJ87" s="7"/>
      <c r="AK87" s="7"/>
      <c r="AL87" s="7"/>
      <c r="AM87" s="7"/>
      <c r="AN87" s="7"/>
      <c r="AO87" s="39"/>
    </row>
    <row r="88" spans="8:41" x14ac:dyDescent="0.2">
      <c r="Z88" s="43"/>
      <c r="AA88" s="7"/>
      <c r="AB88" s="7" t="s">
        <v>85</v>
      </c>
      <c r="AC88" s="7">
        <f>($AB$59+AC86)*(1-ABS(((0.48*$AB$58+AE53)/(0.48*$AB$58+AC85)))^AC87)</f>
        <v>284.5582723622237</v>
      </c>
      <c r="AD88" s="7"/>
      <c r="AE88" s="7"/>
      <c r="AF88" s="7"/>
      <c r="AG88" s="7"/>
      <c r="AH88" s="7" t="s">
        <v>85</v>
      </c>
      <c r="AI88" s="7">
        <f>($AB$59+AI86)*(1-(ABS(((0.48*$AB$58+AH53)/(0.48*$AB$58+AI86)))^AI87))</f>
        <v>37.54410375432154</v>
      </c>
      <c r="AJ88" s="7"/>
      <c r="AK88" s="7"/>
      <c r="AL88" s="7"/>
      <c r="AM88" s="7"/>
      <c r="AN88" s="7"/>
      <c r="AO88" s="39"/>
    </row>
    <row r="89" spans="8:41" x14ac:dyDescent="0.2">
      <c r="Z89" s="43"/>
      <c r="AA89" s="7"/>
      <c r="AB89" s="7" t="s">
        <v>86</v>
      </c>
      <c r="AC89" s="7">
        <f>($AB$60+AC86)*(1-ABS(((0.48*$AB$58+AE53)/(0.48*$AB$58+AC85)))^AC87)</f>
        <v>411.13570969445135</v>
      </c>
      <c r="AD89" s="7"/>
      <c r="AE89" s="7"/>
      <c r="AF89" s="7"/>
      <c r="AG89" s="7"/>
      <c r="AH89" s="7" t="s">
        <v>86</v>
      </c>
      <c r="AI89" s="7">
        <f>($AB$60+AI86)*(1-(ABS((0.48*$AB$58+AH53)/(0.48*$AB$58+AI85))^AI87))</f>
        <v>254.54732449933712</v>
      </c>
      <c r="AJ89" s="7"/>
      <c r="AK89" s="7"/>
      <c r="AL89" s="7"/>
      <c r="AM89" s="7"/>
      <c r="AN89" s="7"/>
      <c r="AO89" s="39"/>
    </row>
    <row r="90" spans="8:41" x14ac:dyDescent="0.2">
      <c r="Z90" s="43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39"/>
    </row>
    <row r="91" spans="8:41" x14ac:dyDescent="0.2">
      <c r="Z91" s="43"/>
      <c r="AA91" s="7"/>
      <c r="AB91" s="7"/>
      <c r="AC91" s="7">
        <f>(AC53/AC88)^1.5+(AB53/AC89)^1.5</f>
        <v>0.32125082119297899</v>
      </c>
      <c r="AD91" s="7" t="s">
        <v>87</v>
      </c>
      <c r="AE91" s="7">
        <v>1</v>
      </c>
      <c r="AF91" s="7"/>
      <c r="AG91" s="7"/>
      <c r="AH91" s="7"/>
      <c r="AI91" s="7">
        <f>(AG53/AI88)^1.5+(AF53/AI89)^1.5</f>
        <v>5.278729296731111</v>
      </c>
      <c r="AJ91" s="7" t="s">
        <v>87</v>
      </c>
      <c r="AK91" s="7">
        <v>1</v>
      </c>
      <c r="AL91" s="7"/>
      <c r="AM91" s="7"/>
      <c r="AN91" s="7"/>
      <c r="AO91" s="39"/>
    </row>
    <row r="92" spans="8:41" x14ac:dyDescent="0.2">
      <c r="Z92" s="18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6"/>
  <sheetViews>
    <sheetView workbookViewId="0">
      <selection activeCell="H18" sqref="H18"/>
    </sheetView>
  </sheetViews>
  <sheetFormatPr defaultRowHeight="12" x14ac:dyDescent="0.2"/>
  <cols>
    <col min="1" max="16384" width="9.140625" style="1"/>
  </cols>
  <sheetData>
    <row r="1" spans="1:72" x14ac:dyDescent="0.2">
      <c r="A1" s="1" t="s">
        <v>11</v>
      </c>
      <c r="C1" s="1">
        <v>1</v>
      </c>
      <c r="L1" s="5">
        <v>24</v>
      </c>
      <c r="M1" s="4">
        <v>25</v>
      </c>
      <c r="N1" s="4">
        <v>25</v>
      </c>
      <c r="O1" s="4">
        <v>26</v>
      </c>
      <c r="P1" s="4">
        <v>26</v>
      </c>
      <c r="Q1" s="4">
        <v>27</v>
      </c>
      <c r="S1" s="1" t="s">
        <v>11</v>
      </c>
      <c r="U1" s="1">
        <v>1</v>
      </c>
      <c r="AD1" s="4">
        <v>24</v>
      </c>
      <c r="AE1" s="5">
        <v>25</v>
      </c>
      <c r="AF1" s="5">
        <v>25</v>
      </c>
      <c r="AG1" s="4">
        <v>26</v>
      </c>
      <c r="AH1" s="4">
        <v>26</v>
      </c>
      <c r="AI1" s="4">
        <v>27</v>
      </c>
      <c r="AK1" s="1" t="s">
        <v>11</v>
      </c>
      <c r="AM1" s="1">
        <v>1</v>
      </c>
      <c r="AV1" s="4">
        <v>24</v>
      </c>
      <c r="AW1" s="4">
        <v>25</v>
      </c>
      <c r="AX1" s="4">
        <v>25</v>
      </c>
      <c r="AY1" s="5">
        <v>26</v>
      </c>
      <c r="AZ1" s="5">
        <v>26</v>
      </c>
      <c r="BA1" s="4">
        <v>27</v>
      </c>
      <c r="BD1" s="1" t="s">
        <v>11</v>
      </c>
      <c r="BF1" s="1">
        <v>1</v>
      </c>
      <c r="BO1" s="4">
        <v>24</v>
      </c>
      <c r="BP1" s="4">
        <v>25</v>
      </c>
      <c r="BQ1" s="4">
        <v>25</v>
      </c>
      <c r="BR1" s="4">
        <v>26</v>
      </c>
      <c r="BS1" s="4">
        <v>26</v>
      </c>
      <c r="BT1" s="4">
        <v>27</v>
      </c>
    </row>
    <row r="2" spans="1:72" x14ac:dyDescent="0.2">
      <c r="J2" s="1" t="s">
        <v>12</v>
      </c>
      <c r="L2" s="5" t="s">
        <v>8</v>
      </c>
      <c r="M2" s="4" t="s">
        <v>4</v>
      </c>
      <c r="N2" s="4" t="s">
        <v>4</v>
      </c>
      <c r="O2" s="4" t="s">
        <v>4</v>
      </c>
      <c r="P2" s="4" t="s">
        <v>4</v>
      </c>
      <c r="Q2" s="4" t="s">
        <v>7</v>
      </c>
      <c r="AB2" s="1" t="s">
        <v>12</v>
      </c>
      <c r="AD2" s="4" t="s">
        <v>8</v>
      </c>
      <c r="AE2" s="5" t="s">
        <v>4</v>
      </c>
      <c r="AF2" s="5" t="s">
        <v>4</v>
      </c>
      <c r="AG2" s="4" t="s">
        <v>4</v>
      </c>
      <c r="AH2" s="4" t="s">
        <v>4</v>
      </c>
      <c r="AI2" s="4" t="s">
        <v>7</v>
      </c>
      <c r="AT2" s="1" t="s">
        <v>12</v>
      </c>
      <c r="AV2" s="4" t="s">
        <v>8</v>
      </c>
      <c r="AW2" s="4" t="s">
        <v>4</v>
      </c>
      <c r="AX2" s="4" t="s">
        <v>4</v>
      </c>
      <c r="AY2" s="5" t="s">
        <v>4</v>
      </c>
      <c r="AZ2" s="5" t="s">
        <v>4</v>
      </c>
      <c r="BA2" s="4" t="s">
        <v>7</v>
      </c>
      <c r="BM2" s="1" t="s">
        <v>12</v>
      </c>
      <c r="BO2" s="4" t="s">
        <v>8</v>
      </c>
      <c r="BP2" s="4" t="s">
        <v>4</v>
      </c>
      <c r="BQ2" s="4" t="s">
        <v>4</v>
      </c>
      <c r="BR2" s="4" t="s">
        <v>4</v>
      </c>
      <c r="BS2" s="4" t="s">
        <v>4</v>
      </c>
      <c r="BT2" s="4" t="s">
        <v>7</v>
      </c>
    </row>
    <row r="3" spans="1:72" x14ac:dyDescent="0.2">
      <c r="A3" s="1" t="s">
        <v>13</v>
      </c>
      <c r="B3" s="1">
        <v>30</v>
      </c>
      <c r="C3" s="1" t="s">
        <v>14</v>
      </c>
      <c r="E3" s="1" t="s">
        <v>15</v>
      </c>
      <c r="F3" s="1">
        <v>391.3</v>
      </c>
      <c r="G3" s="1" t="s">
        <v>16</v>
      </c>
      <c r="I3" s="1" t="s">
        <v>17</v>
      </c>
      <c r="J3" s="1" t="s">
        <v>3</v>
      </c>
      <c r="L3" s="5" t="s">
        <v>8</v>
      </c>
      <c r="M3" s="4" t="s">
        <v>6</v>
      </c>
      <c r="N3" s="4" t="s">
        <v>6</v>
      </c>
      <c r="O3" s="4" t="s">
        <v>6</v>
      </c>
      <c r="P3" s="4" t="s">
        <v>6</v>
      </c>
      <c r="Q3" s="4" t="s">
        <v>8</v>
      </c>
      <c r="S3" s="1" t="s">
        <v>13</v>
      </c>
      <c r="T3" s="1">
        <v>30</v>
      </c>
      <c r="U3" s="1" t="s">
        <v>14</v>
      </c>
      <c r="W3" s="1" t="s">
        <v>15</v>
      </c>
      <c r="X3" s="1">
        <v>391.3</v>
      </c>
      <c r="Y3" s="1" t="s">
        <v>16</v>
      </c>
      <c r="AA3" s="1" t="s">
        <v>17</v>
      </c>
      <c r="AB3" s="1" t="s">
        <v>3</v>
      </c>
      <c r="AD3" s="4" t="s">
        <v>8</v>
      </c>
      <c r="AE3" s="5" t="s">
        <v>6</v>
      </c>
      <c r="AF3" s="5" t="s">
        <v>6</v>
      </c>
      <c r="AG3" s="4" t="s">
        <v>6</v>
      </c>
      <c r="AH3" s="4" t="s">
        <v>6</v>
      </c>
      <c r="AI3" s="4" t="s">
        <v>8</v>
      </c>
      <c r="AK3" s="1" t="s">
        <v>13</v>
      </c>
      <c r="AL3" s="1">
        <v>30</v>
      </c>
      <c r="AM3" s="1" t="s">
        <v>14</v>
      </c>
      <c r="AO3" s="1" t="s">
        <v>15</v>
      </c>
      <c r="AP3" s="1">
        <v>391.3</v>
      </c>
      <c r="AQ3" s="1" t="s">
        <v>16</v>
      </c>
      <c r="AS3" s="1" t="s">
        <v>17</v>
      </c>
      <c r="AT3" s="1" t="s">
        <v>3</v>
      </c>
      <c r="AV3" s="4" t="s">
        <v>8</v>
      </c>
      <c r="AW3" s="4" t="s">
        <v>6</v>
      </c>
      <c r="AX3" s="4" t="s">
        <v>6</v>
      </c>
      <c r="AY3" s="5" t="s">
        <v>6</v>
      </c>
      <c r="AZ3" s="5" t="s">
        <v>6</v>
      </c>
      <c r="BA3" s="4" t="s">
        <v>8</v>
      </c>
      <c r="BD3" s="1" t="s">
        <v>13</v>
      </c>
      <c r="BE3" s="1">
        <v>30</v>
      </c>
      <c r="BF3" s="1" t="s">
        <v>14</v>
      </c>
      <c r="BH3" s="1" t="s">
        <v>15</v>
      </c>
      <c r="BI3" s="1">
        <v>391.3</v>
      </c>
      <c r="BJ3" s="1" t="s">
        <v>16</v>
      </c>
      <c r="BL3" s="1" t="s">
        <v>17</v>
      </c>
      <c r="BM3" s="1" t="s">
        <v>3</v>
      </c>
      <c r="BO3" s="4" t="s">
        <v>8</v>
      </c>
      <c r="BP3" s="4" t="s">
        <v>6</v>
      </c>
      <c r="BQ3" s="4" t="s">
        <v>6</v>
      </c>
      <c r="BR3" s="4" t="s">
        <v>6</v>
      </c>
      <c r="BS3" s="4" t="s">
        <v>6</v>
      </c>
      <c r="BT3" s="4" t="s">
        <v>8</v>
      </c>
    </row>
    <row r="4" spans="1:72" x14ac:dyDescent="0.2">
      <c r="A4" s="1" t="s">
        <v>18</v>
      </c>
      <c r="B4" s="1">
        <v>60</v>
      </c>
      <c r="C4" s="1" t="s">
        <v>14</v>
      </c>
      <c r="E4" s="1" t="s">
        <v>19</v>
      </c>
      <c r="F4" s="1">
        <v>14.17</v>
      </c>
      <c r="G4" s="1" t="s">
        <v>16</v>
      </c>
      <c r="H4" s="1" t="s">
        <v>4</v>
      </c>
      <c r="I4" s="1">
        <v>12.5</v>
      </c>
      <c r="S4" s="1" t="s">
        <v>18</v>
      </c>
      <c r="T4" s="1">
        <v>60</v>
      </c>
      <c r="U4" s="1" t="s">
        <v>14</v>
      </c>
      <c r="W4" s="1" t="s">
        <v>19</v>
      </c>
      <c r="X4" s="1">
        <v>14.17</v>
      </c>
      <c r="Y4" s="1" t="s">
        <v>16</v>
      </c>
      <c r="Z4" s="1" t="s">
        <v>4</v>
      </c>
      <c r="AA4" s="1">
        <v>12.5</v>
      </c>
      <c r="AK4" s="1" t="s">
        <v>18</v>
      </c>
      <c r="AL4" s="1">
        <v>60</v>
      </c>
      <c r="AM4" s="1" t="s">
        <v>14</v>
      </c>
      <c r="AO4" s="1" t="s">
        <v>19</v>
      </c>
      <c r="AP4" s="1">
        <v>14.17</v>
      </c>
      <c r="AQ4" s="1" t="s">
        <v>16</v>
      </c>
      <c r="AR4" s="1" t="s">
        <v>4</v>
      </c>
      <c r="AS4" s="1">
        <v>12.5</v>
      </c>
      <c r="BD4" s="1" t="s">
        <v>18</v>
      </c>
      <c r="BE4" s="1">
        <v>60</v>
      </c>
      <c r="BF4" s="1" t="s">
        <v>14</v>
      </c>
      <c r="BH4" s="1" t="s">
        <v>19</v>
      </c>
      <c r="BI4" s="1">
        <v>14.17</v>
      </c>
      <c r="BJ4" s="1" t="s">
        <v>16</v>
      </c>
      <c r="BK4" s="1" t="s">
        <v>4</v>
      </c>
      <c r="BL4" s="1">
        <v>12.5</v>
      </c>
    </row>
    <row r="5" spans="1:72" x14ac:dyDescent="0.2">
      <c r="A5" s="1" t="s">
        <v>20</v>
      </c>
      <c r="B5" s="1">
        <v>4</v>
      </c>
      <c r="C5" s="1" t="s">
        <v>14</v>
      </c>
      <c r="H5" s="1" t="s">
        <v>5</v>
      </c>
      <c r="I5" s="1">
        <v>10.96</v>
      </c>
      <c r="S5" s="1" t="s">
        <v>20</v>
      </c>
      <c r="T5" s="1">
        <v>4</v>
      </c>
      <c r="U5" s="1" t="s">
        <v>14</v>
      </c>
      <c r="Z5" s="1" t="s">
        <v>5</v>
      </c>
      <c r="AA5" s="1">
        <v>10.96</v>
      </c>
      <c r="AK5" s="1" t="s">
        <v>20</v>
      </c>
      <c r="AL5" s="1">
        <v>4</v>
      </c>
      <c r="AM5" s="1" t="s">
        <v>14</v>
      </c>
      <c r="AR5" s="1" t="s">
        <v>5</v>
      </c>
      <c r="AS5" s="1">
        <v>10.96</v>
      </c>
      <c r="BD5" s="1" t="s">
        <v>20</v>
      </c>
      <c r="BE5" s="1">
        <v>4</v>
      </c>
      <c r="BF5" s="1" t="s">
        <v>14</v>
      </c>
      <c r="BK5" s="1" t="s">
        <v>5</v>
      </c>
      <c r="BL5" s="1">
        <v>10.96</v>
      </c>
    </row>
    <row r="6" spans="1:72" x14ac:dyDescent="0.2">
      <c r="A6" s="1" t="s">
        <v>21</v>
      </c>
      <c r="B6" s="1">
        <f>B4-B5</f>
        <v>56</v>
      </c>
      <c r="C6" s="1" t="s">
        <v>14</v>
      </c>
      <c r="H6" s="1" t="s">
        <v>6</v>
      </c>
      <c r="I6" s="1">
        <v>9.36</v>
      </c>
      <c r="S6" s="1" t="s">
        <v>21</v>
      </c>
      <c r="T6" s="1">
        <f>T4-T5</f>
        <v>56</v>
      </c>
      <c r="U6" s="1" t="s">
        <v>14</v>
      </c>
      <c r="Z6" s="1" t="s">
        <v>6</v>
      </c>
      <c r="AA6" s="1">
        <v>9.36</v>
      </c>
      <c r="AK6" s="1" t="s">
        <v>21</v>
      </c>
      <c r="AL6" s="1">
        <f>AL4-AL5</f>
        <v>56</v>
      </c>
      <c r="AM6" s="1" t="s">
        <v>14</v>
      </c>
      <c r="AR6" s="1" t="s">
        <v>6</v>
      </c>
      <c r="AS6" s="1">
        <v>9.36</v>
      </c>
      <c r="BD6" s="1" t="s">
        <v>21</v>
      </c>
      <c r="BE6" s="1">
        <f>BE4-BE5</f>
        <v>56</v>
      </c>
      <c r="BF6" s="1" t="s">
        <v>14</v>
      </c>
      <c r="BK6" s="1" t="s">
        <v>6</v>
      </c>
      <c r="BL6" s="1">
        <v>9.36</v>
      </c>
    </row>
    <row r="7" spans="1:72" x14ac:dyDescent="0.2">
      <c r="H7" s="1" t="s">
        <v>7</v>
      </c>
      <c r="I7" s="1">
        <v>7.82</v>
      </c>
      <c r="Z7" s="1" t="s">
        <v>7</v>
      </c>
      <c r="AA7" s="1">
        <v>7.82</v>
      </c>
      <c r="AR7" s="1" t="s">
        <v>7</v>
      </c>
      <c r="AS7" s="1">
        <v>7.82</v>
      </c>
      <c r="BK7" s="1" t="s">
        <v>7</v>
      </c>
      <c r="BL7" s="1">
        <v>7.82</v>
      </c>
    </row>
    <row r="8" spans="1:72" x14ac:dyDescent="0.2">
      <c r="H8" s="1" t="s">
        <v>8</v>
      </c>
      <c r="I8" s="1">
        <v>6.28</v>
      </c>
      <c r="Z8" s="1" t="s">
        <v>8</v>
      </c>
      <c r="AA8" s="1">
        <v>6.28</v>
      </c>
      <c r="AR8" s="1" t="s">
        <v>8</v>
      </c>
      <c r="AS8" s="1">
        <v>6.28</v>
      </c>
      <c r="BK8" s="1" t="s">
        <v>8</v>
      </c>
      <c r="BL8" s="1">
        <v>6.28</v>
      </c>
    </row>
    <row r="9" spans="1:72" x14ac:dyDescent="0.2">
      <c r="H9" s="1" t="s">
        <v>9</v>
      </c>
      <c r="I9" s="1">
        <v>4.62</v>
      </c>
      <c r="L9" s="1" t="s">
        <v>22</v>
      </c>
      <c r="M9" s="1">
        <f>((B12-B13)*F3)/(0.81*B3*F4)</f>
        <v>0</v>
      </c>
      <c r="O9" s="1">
        <f>B11</f>
        <v>9</v>
      </c>
      <c r="Z9" s="1" t="s">
        <v>9</v>
      </c>
      <c r="AA9" s="1">
        <v>4.62</v>
      </c>
      <c r="AD9" s="1" t="s">
        <v>22</v>
      </c>
      <c r="AE9" s="1">
        <f>((T12-T13)*X3)/(0.81*T3*X4)</f>
        <v>-3.5683165326386534</v>
      </c>
      <c r="AG9" s="1">
        <f>T11</f>
        <v>9</v>
      </c>
      <c r="AR9" s="1" t="s">
        <v>9</v>
      </c>
      <c r="AS9" s="1">
        <v>4.62</v>
      </c>
      <c r="AV9" s="1" t="s">
        <v>22</v>
      </c>
      <c r="AW9" s="1">
        <f>((AL12-AL13)*AP3)/(0.81*AL3*AP4)</f>
        <v>-3.5683165326386534</v>
      </c>
      <c r="AY9" s="1">
        <f>AL11</f>
        <v>9</v>
      </c>
      <c r="BK9" s="1" t="s">
        <v>9</v>
      </c>
      <c r="BL9" s="1">
        <v>4.62</v>
      </c>
      <c r="BO9" s="1" t="s">
        <v>22</v>
      </c>
      <c r="BP9" s="1">
        <f>((BE12-BE13)*BI3)/(0.81*BE3*BI4)</f>
        <v>-1.7500660701476194</v>
      </c>
      <c r="BR9" s="1">
        <f>BE11</f>
        <v>9</v>
      </c>
    </row>
    <row r="10" spans="1:72" x14ac:dyDescent="0.2">
      <c r="H10" s="1" t="s">
        <v>9</v>
      </c>
      <c r="I10" s="1">
        <v>3.08</v>
      </c>
      <c r="L10" s="1" t="s">
        <v>23</v>
      </c>
      <c r="M10" s="1">
        <f>B13/B12</f>
        <v>1</v>
      </c>
      <c r="N10" s="1" t="s">
        <v>24</v>
      </c>
      <c r="O10" s="1">
        <f>(0.0035/0.00196)*M10</f>
        <v>1.7857142857142858</v>
      </c>
      <c r="Z10" s="1" t="s">
        <v>9</v>
      </c>
      <c r="AA10" s="1">
        <v>3.08</v>
      </c>
      <c r="AD10" s="1" t="s">
        <v>23</v>
      </c>
      <c r="AE10" s="1">
        <f>T13/T12</f>
        <v>1.3354700854700856</v>
      </c>
      <c r="AF10" s="1" t="s">
        <v>24</v>
      </c>
      <c r="AG10" s="1">
        <f>(0.0035/0.00196)*AE10</f>
        <v>2.3847680097680102</v>
      </c>
      <c r="AR10" s="1" t="s">
        <v>9</v>
      </c>
      <c r="AS10" s="1">
        <v>3.08</v>
      </c>
      <c r="AV10" s="1" t="s">
        <v>23</v>
      </c>
      <c r="AW10" s="1">
        <f>AL13/AL12</f>
        <v>1.3354700854700856</v>
      </c>
      <c r="AX10" s="1" t="s">
        <v>24</v>
      </c>
      <c r="AY10" s="1">
        <f>(0.0035/0.00196)*AW10</f>
        <v>2.3847680097680102</v>
      </c>
      <c r="BK10" s="1" t="s">
        <v>9</v>
      </c>
      <c r="BL10" s="1">
        <v>3.08</v>
      </c>
      <c r="BO10" s="1" t="s">
        <v>23</v>
      </c>
      <c r="BP10" s="1">
        <f>BE13/BE12</f>
        <v>1.2452229299363058</v>
      </c>
      <c r="BQ10" s="1" t="s">
        <v>24</v>
      </c>
      <c r="BR10" s="1">
        <f>(0.0035/0.00196)*BP10</f>
        <v>2.2236123748862604</v>
      </c>
    </row>
    <row r="11" spans="1:72" x14ac:dyDescent="0.2">
      <c r="B11" s="1">
        <v>9</v>
      </c>
      <c r="C11" s="1" t="s">
        <v>25</v>
      </c>
      <c r="L11" s="1" t="s">
        <v>26</v>
      </c>
      <c r="M11" s="1">
        <f>(B12*F3)/(B3*B6*F4)</f>
        <v>0.10322629969418962</v>
      </c>
      <c r="T11" s="1">
        <v>9</v>
      </c>
      <c r="U11" s="1" t="s">
        <v>25</v>
      </c>
      <c r="AD11" s="1" t="s">
        <v>26</v>
      </c>
      <c r="AE11" s="1">
        <f>(T12*X3)/(T3*T6*X4)</f>
        <v>0.15385321100917432</v>
      </c>
      <c r="AL11" s="1">
        <v>9</v>
      </c>
      <c r="AM11" s="1" t="s">
        <v>25</v>
      </c>
      <c r="AV11" s="1" t="s">
        <v>26</v>
      </c>
      <c r="AW11" s="1">
        <f>(AL12*AP3)/(AL3*AL6*AP4)</f>
        <v>0.15385321100917432</v>
      </c>
      <c r="BE11" s="1">
        <v>9</v>
      </c>
      <c r="BF11" s="1" t="s">
        <v>25</v>
      </c>
      <c r="BO11" s="1" t="s">
        <v>26</v>
      </c>
      <c r="BP11" s="1">
        <f>(BE12*BI3)/(BE3*BE6*BI4)</f>
        <v>0.10322629969418962</v>
      </c>
    </row>
    <row r="12" spans="1:72" x14ac:dyDescent="0.2">
      <c r="A12" s="1" t="s">
        <v>27</v>
      </c>
      <c r="B12" s="1">
        <f>I8</f>
        <v>6.28</v>
      </c>
      <c r="C12" s="1">
        <f>B13</f>
        <v>6.28</v>
      </c>
      <c r="L12" s="1" t="s">
        <v>28</v>
      </c>
      <c r="M12" s="1">
        <f>(M11/(2*0.81))*((1-O10)+SQRT(((1-O10)^2)+((4*0.81*O10/M11)*B5/B6)))*B6</f>
        <v>4.8668218432023505</v>
      </c>
      <c r="S12" s="1" t="s">
        <v>27</v>
      </c>
      <c r="T12" s="1">
        <f>AA6</f>
        <v>9.36</v>
      </c>
      <c r="U12" s="1">
        <f>T13</f>
        <v>12.5</v>
      </c>
      <c r="AD12" s="1" t="s">
        <v>28</v>
      </c>
      <c r="AE12" s="1">
        <f>(AE11/(2*0.81))*((1-AG10)+SQRT(((1-AG10)^2)+((4*0.81*AG10/AE11)*T5/T6)))*T6</f>
        <v>5.1134171981043082</v>
      </c>
      <c r="AK12" s="1" t="s">
        <v>27</v>
      </c>
      <c r="AL12" s="1">
        <f>AS6</f>
        <v>9.36</v>
      </c>
      <c r="AM12" s="1">
        <f>AL13</f>
        <v>12.5</v>
      </c>
      <c r="AV12" s="1" t="s">
        <v>28</v>
      </c>
      <c r="AW12" s="1">
        <f>(AW11/(2*0.81))*((1-AY10)+SQRT(((1-AY10)^2)+((4*0.81*AY10/AW11)*AL5/AL6)))*AL6</f>
        <v>5.1134171981043082</v>
      </c>
      <c r="BD12" s="1" t="s">
        <v>27</v>
      </c>
      <c r="BE12" s="1">
        <f>BL8</f>
        <v>6.28</v>
      </c>
      <c r="BF12" s="1">
        <f>BE13</f>
        <v>7.82</v>
      </c>
      <c r="BO12" s="1" t="s">
        <v>28</v>
      </c>
      <c r="BP12" s="1">
        <f>(BP11/(2*0.81))*((1-BR10)+SQRT(((1-BR10)^2)+((4*0.81*BR10/BP11)*BE5/BE6)))*BE6</f>
        <v>4.7189407558539873</v>
      </c>
    </row>
    <row r="13" spans="1:72" x14ac:dyDescent="0.2">
      <c r="A13" s="1" t="s">
        <v>29</v>
      </c>
      <c r="B13" s="1">
        <f>I8</f>
        <v>6.28</v>
      </c>
      <c r="C13" s="1">
        <f>B12</f>
        <v>6.28</v>
      </c>
      <c r="S13" s="1" t="s">
        <v>29</v>
      </c>
      <c r="T13" s="1">
        <f>AA4</f>
        <v>12.5</v>
      </c>
      <c r="U13" s="1">
        <f>T12</f>
        <v>9.36</v>
      </c>
      <c r="AK13" s="1" t="s">
        <v>29</v>
      </c>
      <c r="AL13" s="1">
        <f>AS4</f>
        <v>12.5</v>
      </c>
      <c r="AM13" s="1">
        <f>AL12</f>
        <v>9.36</v>
      </c>
      <c r="BD13" s="1" t="s">
        <v>29</v>
      </c>
      <c r="BE13" s="1">
        <f>BL7</f>
        <v>7.82</v>
      </c>
      <c r="BF13" s="1">
        <f>BE12</f>
        <v>6.28</v>
      </c>
    </row>
    <row r="14" spans="1:72" x14ac:dyDescent="0.2">
      <c r="A14" s="1" t="s">
        <v>30</v>
      </c>
      <c r="B14" s="1">
        <f>M12</f>
        <v>4.8668218432023505</v>
      </c>
      <c r="C14" s="1">
        <f>M17</f>
        <v>4.8668218432023505</v>
      </c>
      <c r="L14" s="1" t="s">
        <v>22</v>
      </c>
      <c r="M14" s="1">
        <f>((C12-C13)*F3)/(0.81*B3*F4)</f>
        <v>0</v>
      </c>
      <c r="O14" s="1" t="str">
        <f>C11</f>
        <v>9'</v>
      </c>
      <c r="S14" s="1" t="s">
        <v>30</v>
      </c>
      <c r="T14" s="1">
        <f>AE12</f>
        <v>5.1134171981043082</v>
      </c>
      <c r="U14" s="1">
        <f>AE17</f>
        <v>6.6448352659933416</v>
      </c>
      <c r="AD14" s="1" t="s">
        <v>22</v>
      </c>
      <c r="AE14" s="1">
        <f>((U12-U13)*X3)/(0.81*T3*X4)</f>
        <v>3.5683165326386534</v>
      </c>
      <c r="AG14" s="1" t="str">
        <f>U11</f>
        <v>9'</v>
      </c>
      <c r="AK14" s="1" t="s">
        <v>30</v>
      </c>
      <c r="AL14" s="1">
        <f>AW12</f>
        <v>5.1134171981043082</v>
      </c>
      <c r="AM14" s="1">
        <f>AW17</f>
        <v>6.6448352659933416</v>
      </c>
      <c r="AV14" s="1" t="s">
        <v>22</v>
      </c>
      <c r="AW14" s="1">
        <f>((AM12-AM13)*AP3)/(0.81*AL3*AP4)</f>
        <v>3.5683165326386534</v>
      </c>
      <c r="AY14" s="1" t="str">
        <f>AM11</f>
        <v>9'</v>
      </c>
      <c r="BD14" s="1" t="s">
        <v>30</v>
      </c>
      <c r="BE14" s="1">
        <f>BP12</f>
        <v>4.7189407558539873</v>
      </c>
      <c r="BF14" s="1">
        <f>BP17</f>
        <v>5.4670044174545982</v>
      </c>
      <c r="BO14" s="1" t="s">
        <v>22</v>
      </c>
      <c r="BP14" s="1">
        <f>((BF12-BF13)*BI3)/(0.81*BE3*BI4)</f>
        <v>1.7500660701476194</v>
      </c>
      <c r="BR14" s="1" t="str">
        <f>BF11</f>
        <v>9'</v>
      </c>
    </row>
    <row r="15" spans="1:72" x14ac:dyDescent="0.2">
      <c r="A15" s="1" t="s">
        <v>31</v>
      </c>
      <c r="B15" s="1">
        <f>(B14-B5)/B14*0.0035</f>
        <v>6.2337939397673684E-4</v>
      </c>
      <c r="C15" s="1">
        <f>(C14-B5)/C14*0.0035</f>
        <v>6.2337939397673684E-4</v>
      </c>
      <c r="L15" s="1" t="s">
        <v>23</v>
      </c>
      <c r="M15" s="1">
        <f>C13/C12</f>
        <v>1</v>
      </c>
      <c r="N15" s="1" t="s">
        <v>24</v>
      </c>
      <c r="O15" s="1">
        <f>(0.0035/0.00196)*M15</f>
        <v>1.7857142857142858</v>
      </c>
      <c r="S15" s="1" t="s">
        <v>31</v>
      </c>
      <c r="T15" s="1">
        <f>(T14-T5)/T14*0.0035</f>
        <v>7.6210487867287545E-4</v>
      </c>
      <c r="U15" s="1">
        <f>(U14-T5)/U14*0.0035</f>
        <v>1.3931005149745983E-3</v>
      </c>
      <c r="AD15" s="1" t="s">
        <v>23</v>
      </c>
      <c r="AE15" s="1">
        <f>U13/U12</f>
        <v>0.74879999999999991</v>
      </c>
      <c r="AF15" s="1" t="s">
        <v>24</v>
      </c>
      <c r="AG15" s="1">
        <f>(0.0035/0.00196)*AE15</f>
        <v>1.337142857142857</v>
      </c>
      <c r="AK15" s="1" t="s">
        <v>31</v>
      </c>
      <c r="AL15" s="1">
        <f>(AL14-AL5)/AL14*0.0035</f>
        <v>7.6210487867287545E-4</v>
      </c>
      <c r="AM15" s="1">
        <f>(AM14-AL5)/AM14*0.0035</f>
        <v>1.3931005149745983E-3</v>
      </c>
      <c r="AV15" s="1" t="s">
        <v>23</v>
      </c>
      <c r="AW15" s="1">
        <f>AM13/AM12</f>
        <v>0.74879999999999991</v>
      </c>
      <c r="AX15" s="1" t="s">
        <v>24</v>
      </c>
      <c r="AY15" s="1">
        <f>(0.0035/0.00196)*AW15</f>
        <v>1.337142857142857</v>
      </c>
      <c r="BD15" s="1" t="s">
        <v>31</v>
      </c>
      <c r="BE15" s="1">
        <f>(BE14-BE5)/BE14*0.0035</f>
        <v>5.3323251459926036E-4</v>
      </c>
      <c r="BF15" s="1">
        <f>(BF14-BE5)/BF14*0.0035</f>
        <v>9.3918260696809373E-4</v>
      </c>
      <c r="BO15" s="1" t="s">
        <v>23</v>
      </c>
      <c r="BP15" s="1">
        <f>BF13/BF12</f>
        <v>0.80306905370843995</v>
      </c>
      <c r="BQ15" s="1" t="s">
        <v>24</v>
      </c>
      <c r="BR15" s="1">
        <f>(0.0035/0.00196)*BP15</f>
        <v>1.4340518816222143</v>
      </c>
    </row>
    <row r="16" spans="1:72" x14ac:dyDescent="0.2">
      <c r="A16" s="1" t="s">
        <v>32</v>
      </c>
      <c r="B16" s="1">
        <f>B15*200000</f>
        <v>124.67587879534737</v>
      </c>
      <c r="C16" s="1">
        <f>C15*200000</f>
        <v>124.67587879534737</v>
      </c>
      <c r="L16" s="1" t="s">
        <v>26</v>
      </c>
      <c r="M16" s="1">
        <f>(C12*F3)/(B3*B6*F4)</f>
        <v>0.10322629969418962</v>
      </c>
      <c r="S16" s="1" t="s">
        <v>32</v>
      </c>
      <c r="T16" s="1">
        <f>T15*200000</f>
        <v>152.42097573457508</v>
      </c>
      <c r="U16" s="1">
        <f>U15*200000</f>
        <v>278.62010299491965</v>
      </c>
      <c r="AD16" s="1" t="s">
        <v>26</v>
      </c>
      <c r="AE16" s="1">
        <f>(U12*X3)/(T3*T6*X4)</f>
        <v>0.20546636085626913</v>
      </c>
      <c r="AK16" s="1" t="s">
        <v>32</v>
      </c>
      <c r="AL16" s="1">
        <f>AL15*200000</f>
        <v>152.42097573457508</v>
      </c>
      <c r="AM16" s="1">
        <f>AM15*200000</f>
        <v>278.62010299491965</v>
      </c>
      <c r="AV16" s="1" t="s">
        <v>26</v>
      </c>
      <c r="AW16" s="1">
        <f>(AM12*AP3)/(AL3*AL6*AP4)</f>
        <v>0.20546636085626913</v>
      </c>
      <c r="BD16" s="1" t="s">
        <v>32</v>
      </c>
      <c r="BE16" s="1">
        <f>BE15*200000</f>
        <v>106.64650291985207</v>
      </c>
      <c r="BF16" s="1">
        <f>BF15*200000</f>
        <v>187.83652139361874</v>
      </c>
      <c r="BO16" s="1" t="s">
        <v>26</v>
      </c>
      <c r="BP16" s="1">
        <f>(BF12*BI3)/(BE3*BE6*BI4)</f>
        <v>0.12853975535168197</v>
      </c>
    </row>
    <row r="17" spans="1:71" x14ac:dyDescent="0.2">
      <c r="A17" s="1" t="s">
        <v>33</v>
      </c>
      <c r="B17" s="1">
        <f>IF(ABS(B16)&gt;F3,F3*SIGN(B16),B16)</f>
        <v>124.67587879534737</v>
      </c>
      <c r="C17" s="1">
        <f>IF(ABS(C16)&gt;F3,F3*SIGN(C16),C16)</f>
        <v>124.67587879534737</v>
      </c>
      <c r="L17" s="1" t="s">
        <v>28</v>
      </c>
      <c r="M17" s="1">
        <f>(M16/(2*0.81))*((1-O15)+SQRT(((1-O15)^2)+((4*0.81*O15/M16)*B5/B6)))*B6</f>
        <v>4.8668218432023505</v>
      </c>
      <c r="S17" s="1" t="s">
        <v>33</v>
      </c>
      <c r="T17" s="1">
        <f>IF(ABS(T16)&gt;X3,X3*SIGN(T16),T16)</f>
        <v>152.42097573457508</v>
      </c>
      <c r="U17" s="1">
        <f>IF(ABS(U16)&gt;X3,X3*SIGN(U16),U16)</f>
        <v>278.62010299491965</v>
      </c>
      <c r="AD17" s="1" t="s">
        <v>28</v>
      </c>
      <c r="AE17" s="1">
        <f>(AE16/(2*0.81))*((1-AG15)+SQRT(((1-AG15)^2)+((4*0.81*AG15/AE16)*T5/T6)))*T6</f>
        <v>6.6448352659933416</v>
      </c>
      <c r="AK17" s="1" t="s">
        <v>33</v>
      </c>
      <c r="AL17" s="1">
        <f>IF(ABS(AL16)&gt;AP3,AP3*SIGN(AL16),AL16)</f>
        <v>152.42097573457508</v>
      </c>
      <c r="AM17" s="1">
        <f>IF(ABS(AM16)&gt;AP3,AP3*SIGN(AM16),AM16)</f>
        <v>278.62010299491965</v>
      </c>
      <c r="AV17" s="1" t="s">
        <v>28</v>
      </c>
      <c r="AW17" s="1">
        <f>(AW16/(2*0.81))*((1-AY15)+SQRT(((1-AY15)^2)+((4*0.81*AY15/AW16)*AL5/AL6)))*AL6</f>
        <v>6.6448352659933416</v>
      </c>
      <c r="BD17" s="1" t="s">
        <v>33</v>
      </c>
      <c r="BE17" s="1">
        <f>IF(ABS(BE16)&gt;BI3,BI3*SIGN(BE16),BE16)</f>
        <v>106.64650291985207</v>
      </c>
      <c r="BF17" s="1">
        <f>IF(ABS(BF16)&gt;BI3,BI3*SIGN(BF16),BF16)</f>
        <v>187.83652139361874</v>
      </c>
      <c r="BO17" s="1" t="s">
        <v>28</v>
      </c>
      <c r="BP17" s="1">
        <f>(BP16/(2*0.81))*((1-BR15)+SQRT(((1-BR15)^2)+((4*0.81*BR15/BP16)*BE5/BE6)))*BE6</f>
        <v>5.4670044174545982</v>
      </c>
    </row>
    <row r="18" spans="1:71" x14ac:dyDescent="0.2">
      <c r="A18" s="1" t="s">
        <v>34</v>
      </c>
      <c r="B18" s="1">
        <f>0.81*B3*B14*F4/10</f>
        <v>167.57976320917084</v>
      </c>
      <c r="C18" s="1">
        <f>0.81*B3*C14*F4/10</f>
        <v>167.57976320917084</v>
      </c>
      <c r="S18" s="1" t="s">
        <v>34</v>
      </c>
      <c r="T18" s="1">
        <f>0.81*T3*T14*X4/10</f>
        <v>176.07080572404544</v>
      </c>
      <c r="U18" s="1">
        <f>0.81*T3*U14*X4/10</f>
        <v>228.80227719747532</v>
      </c>
      <c r="AK18" s="1" t="s">
        <v>34</v>
      </c>
      <c r="AL18" s="1">
        <f>0.81*AL3*AL14*AP4/10</f>
        <v>176.07080572404544</v>
      </c>
      <c r="AM18" s="1">
        <f>0.81*AL3*AM14*AP4/10</f>
        <v>228.80227719747532</v>
      </c>
      <c r="BD18" s="1" t="s">
        <v>34</v>
      </c>
      <c r="BE18" s="1">
        <f>0.81*BE3*BE14*BI4/10</f>
        <v>162.48775894039593</v>
      </c>
      <c r="BF18" s="1">
        <f>0.81*BE3*BF14*BI4/10</f>
        <v>188.24590980665593</v>
      </c>
    </row>
    <row r="19" spans="1:71" x14ac:dyDescent="0.2">
      <c r="A19" s="1" t="s">
        <v>35</v>
      </c>
      <c r="B19" s="1">
        <f>B13*B17/10</f>
        <v>78.296451883478156</v>
      </c>
      <c r="C19" s="1">
        <f>C13*C17/10</f>
        <v>78.296451883478156</v>
      </c>
      <c r="S19" s="1" t="s">
        <v>35</v>
      </c>
      <c r="T19" s="1">
        <f>T13*T17/10</f>
        <v>190.52621966821886</v>
      </c>
      <c r="U19" s="1">
        <f>U13*U17/10</f>
        <v>260.78841640324475</v>
      </c>
      <c r="AK19" s="1" t="s">
        <v>35</v>
      </c>
      <c r="AL19" s="1">
        <f>AL13*AL17/10</f>
        <v>190.52621966821886</v>
      </c>
      <c r="AM19" s="1">
        <f>AM13*AM17/10</f>
        <v>260.78841640324475</v>
      </c>
      <c r="BD19" s="1" t="s">
        <v>35</v>
      </c>
      <c r="BE19" s="1">
        <f>BE13*BE17/10</f>
        <v>83.397565283324326</v>
      </c>
      <c r="BF19" s="1">
        <f>BF13*BF17/10</f>
        <v>117.96133543519257</v>
      </c>
    </row>
    <row r="20" spans="1:71" x14ac:dyDescent="0.2">
      <c r="A20" s="1" t="s">
        <v>36</v>
      </c>
      <c r="B20" s="1">
        <f>B12*F3/10</f>
        <v>245.7364</v>
      </c>
      <c r="C20" s="1">
        <f>C12*F3/10</f>
        <v>245.7364</v>
      </c>
      <c r="S20" s="1" t="s">
        <v>36</v>
      </c>
      <c r="T20" s="1">
        <f>T12*X3/10</f>
        <v>366.2568</v>
      </c>
      <c r="U20" s="1">
        <f>U12*X3/10</f>
        <v>489.125</v>
      </c>
      <c r="AK20" s="1" t="s">
        <v>36</v>
      </c>
      <c r="AL20" s="1">
        <f>AL12*AP3/10</f>
        <v>366.2568</v>
      </c>
      <c r="AM20" s="1">
        <f>AM12*AP3/10</f>
        <v>489.125</v>
      </c>
      <c r="BD20" s="1" t="s">
        <v>36</v>
      </c>
      <c r="BE20" s="1">
        <f>BE12*BI3/10</f>
        <v>245.7364</v>
      </c>
      <c r="BF20" s="1">
        <f>BF12*BI3/10</f>
        <v>305.99660000000006</v>
      </c>
    </row>
    <row r="21" spans="1:71" x14ac:dyDescent="0.2">
      <c r="A21" s="1" t="s">
        <v>37</v>
      </c>
      <c r="B21" s="1">
        <f>B20-B19-B18</f>
        <v>-0.1398150926489734</v>
      </c>
      <c r="C21" s="1">
        <f>C20-C19-C18</f>
        <v>-0.1398150926489734</v>
      </c>
      <c r="S21" s="1" t="s">
        <v>37</v>
      </c>
      <c r="T21" s="1">
        <f>T20-T19-T18</f>
        <v>-0.34022539226430126</v>
      </c>
      <c r="U21" s="1">
        <f>U20-U19-U18</f>
        <v>-0.46569360072007271</v>
      </c>
      <c r="AK21" s="1" t="s">
        <v>37</v>
      </c>
      <c r="AL21" s="1">
        <f>AL20-AL19-AL18</f>
        <v>-0.34022539226430126</v>
      </c>
      <c r="AM21" s="1">
        <f>AM20-AM19-AM18</f>
        <v>-0.46569360072007271</v>
      </c>
      <c r="BD21" s="1" t="s">
        <v>37</v>
      </c>
      <c r="BE21" s="1">
        <f>BE20-BE19-BE18</f>
        <v>-0.14892422372025749</v>
      </c>
      <c r="BF21" s="1">
        <f>BF20-BF19-BF18</f>
        <v>-0.21064524184842526</v>
      </c>
    </row>
    <row r="22" spans="1:71" x14ac:dyDescent="0.2">
      <c r="A22" s="1" t="s">
        <v>38</v>
      </c>
      <c r="B22" s="1">
        <f>(B20*(B4-B5)-B19*B5-B18*0.416*B14)/100</f>
        <v>131.0877095800702</v>
      </c>
      <c r="C22" s="1">
        <f>-(C20*(B4-B5)-C19*B5-C18*0.416*C14)/100</f>
        <v>-131.0877095800702</v>
      </c>
      <c r="S22" s="1" t="s">
        <v>38</v>
      </c>
      <c r="T22" s="1">
        <f>(T20*(T4-T5)-T19*T5-T18*0.416*T14)/100</f>
        <v>193.7374135112058</v>
      </c>
      <c r="U22" s="1">
        <f>-(U20*(T4-T5)-U19*T5-U18*0.416*U14)/100</f>
        <v>-257.15379303155095</v>
      </c>
      <c r="AK22" s="1" t="s">
        <v>38</v>
      </c>
      <c r="AL22" s="1">
        <f>(AL20*(AL4-AL5)-AL19*AL5-AL18*0.416*AL14)/100</f>
        <v>193.7374135112058</v>
      </c>
      <c r="AM22" s="1">
        <f>-(AM20*(AL4-AL5)-AM19*AL5-AM18*0.416*AM14)/100</f>
        <v>-257.15379303155095</v>
      </c>
      <c r="AT22" s="1">
        <v>1</v>
      </c>
      <c r="BD22" s="1" t="s">
        <v>38</v>
      </c>
      <c r="BE22" s="1">
        <f>(BE20*(BE4-BE5)-BE19*BE5-BE18*0.416*BE14)/100</f>
        <v>131.08671773942359</v>
      </c>
      <c r="BF22" s="1">
        <f>-(BF20*(BE4-BE5)-BF19*BE5-BF18*0.416*BF14)/100</f>
        <v>-162.35841510539242</v>
      </c>
      <c r="BM22" s="1">
        <v>1</v>
      </c>
    </row>
    <row r="25" spans="1:71" x14ac:dyDescent="0.2">
      <c r="A25" s="1" t="s">
        <v>11</v>
      </c>
      <c r="C25" s="1">
        <v>2</v>
      </c>
      <c r="L25" s="5">
        <v>24</v>
      </c>
      <c r="M25" s="4">
        <v>25</v>
      </c>
      <c r="N25" s="4">
        <v>25</v>
      </c>
      <c r="O25" s="4">
        <v>26</v>
      </c>
      <c r="P25" s="4">
        <v>26</v>
      </c>
      <c r="Q25" s="4">
        <v>27</v>
      </c>
      <c r="R25" s="1" t="s">
        <v>11</v>
      </c>
      <c r="T25" s="1">
        <v>2</v>
      </c>
      <c r="AC25" s="4">
        <v>24</v>
      </c>
      <c r="AD25" s="5">
        <v>25</v>
      </c>
      <c r="AE25" s="5">
        <v>25</v>
      </c>
      <c r="AF25" s="4">
        <v>26</v>
      </c>
      <c r="AG25" s="4">
        <v>26</v>
      </c>
      <c r="AH25" s="4">
        <v>27</v>
      </c>
      <c r="AK25" s="1" t="s">
        <v>11</v>
      </c>
      <c r="AM25" s="1">
        <v>2</v>
      </c>
      <c r="AV25" s="4">
        <v>24</v>
      </c>
      <c r="AW25" s="4">
        <v>25</v>
      </c>
      <c r="AX25" s="4">
        <v>25</v>
      </c>
      <c r="AY25" s="5">
        <v>26</v>
      </c>
      <c r="AZ25" s="5">
        <v>26</v>
      </c>
      <c r="BA25" s="4">
        <v>27</v>
      </c>
      <c r="BC25" s="1" t="s">
        <v>11</v>
      </c>
      <c r="BE25" s="1">
        <v>2</v>
      </c>
      <c r="BN25" s="4">
        <v>24</v>
      </c>
      <c r="BO25" s="4">
        <v>25</v>
      </c>
      <c r="BP25" s="4">
        <v>25</v>
      </c>
      <c r="BQ25" s="4">
        <v>26</v>
      </c>
      <c r="BR25" s="4">
        <v>26</v>
      </c>
      <c r="BS25" s="5">
        <v>27</v>
      </c>
    </row>
    <row r="26" spans="1:71" x14ac:dyDescent="0.2">
      <c r="J26" s="1" t="s">
        <v>12</v>
      </c>
      <c r="L26" s="5" t="s">
        <v>7</v>
      </c>
      <c r="M26" s="4" t="s">
        <v>4</v>
      </c>
      <c r="N26" s="4" t="s">
        <v>4</v>
      </c>
      <c r="O26" s="4" t="s">
        <v>4</v>
      </c>
      <c r="P26" s="4" t="s">
        <v>4</v>
      </c>
      <c r="Q26" s="4" t="s">
        <v>7</v>
      </c>
      <c r="AA26" s="1" t="s">
        <v>12</v>
      </c>
      <c r="AC26" s="4" t="s">
        <v>7</v>
      </c>
      <c r="AD26" s="5" t="s">
        <v>4</v>
      </c>
      <c r="AE26" s="5" t="s">
        <v>4</v>
      </c>
      <c r="AF26" s="4" t="s">
        <v>4</v>
      </c>
      <c r="AG26" s="4" t="s">
        <v>4</v>
      </c>
      <c r="AH26" s="4" t="s">
        <v>7</v>
      </c>
      <c r="AT26" s="1" t="s">
        <v>12</v>
      </c>
      <c r="AV26" s="4" t="s">
        <v>7</v>
      </c>
      <c r="AW26" s="4" t="s">
        <v>4</v>
      </c>
      <c r="AX26" s="4" t="s">
        <v>4</v>
      </c>
      <c r="AY26" s="5" t="s">
        <v>4</v>
      </c>
      <c r="AZ26" s="5" t="s">
        <v>4</v>
      </c>
      <c r="BA26" s="4" t="s">
        <v>7</v>
      </c>
      <c r="BL26" s="1" t="s">
        <v>12</v>
      </c>
      <c r="BN26" s="4" t="s">
        <v>7</v>
      </c>
      <c r="BO26" s="4" t="s">
        <v>4</v>
      </c>
      <c r="BP26" s="4" t="s">
        <v>4</v>
      </c>
      <c r="BQ26" s="4" t="s">
        <v>4</v>
      </c>
      <c r="BR26" s="4" t="s">
        <v>4</v>
      </c>
      <c r="BS26" s="5" t="s">
        <v>7</v>
      </c>
    </row>
    <row r="27" spans="1:71" x14ac:dyDescent="0.2">
      <c r="A27" s="1" t="s">
        <v>13</v>
      </c>
      <c r="B27" s="1">
        <v>30</v>
      </c>
      <c r="C27" s="1" t="s">
        <v>14</v>
      </c>
      <c r="E27" s="1" t="s">
        <v>15</v>
      </c>
      <c r="F27" s="1">
        <v>391.3</v>
      </c>
      <c r="G27" s="1" t="s">
        <v>16</v>
      </c>
      <c r="I27" s="1" t="s">
        <v>17</v>
      </c>
      <c r="J27" s="1" t="s">
        <v>3</v>
      </c>
      <c r="L27" s="5" t="s">
        <v>8</v>
      </c>
      <c r="M27" s="4" t="s">
        <v>6</v>
      </c>
      <c r="N27" s="4" t="s">
        <v>6</v>
      </c>
      <c r="O27" s="4" t="s">
        <v>7</v>
      </c>
      <c r="P27" s="4" t="s">
        <v>7</v>
      </c>
      <c r="Q27" s="4" t="s">
        <v>8</v>
      </c>
      <c r="R27" s="1" t="s">
        <v>13</v>
      </c>
      <c r="S27" s="1">
        <v>30</v>
      </c>
      <c r="T27" s="1" t="s">
        <v>14</v>
      </c>
      <c r="V27" s="1" t="s">
        <v>15</v>
      </c>
      <c r="W27" s="1">
        <v>391.3</v>
      </c>
      <c r="X27" s="1" t="s">
        <v>16</v>
      </c>
      <c r="Z27" s="1" t="s">
        <v>17</v>
      </c>
      <c r="AA27" s="1" t="s">
        <v>3</v>
      </c>
      <c r="AC27" s="4" t="s">
        <v>8</v>
      </c>
      <c r="AD27" s="5" t="s">
        <v>6</v>
      </c>
      <c r="AE27" s="5" t="s">
        <v>6</v>
      </c>
      <c r="AF27" s="4" t="s">
        <v>7</v>
      </c>
      <c r="AG27" s="4" t="s">
        <v>7</v>
      </c>
      <c r="AH27" s="4" t="s">
        <v>8</v>
      </c>
      <c r="AK27" s="1" t="s">
        <v>13</v>
      </c>
      <c r="AL27" s="1">
        <v>30</v>
      </c>
      <c r="AM27" s="1" t="s">
        <v>14</v>
      </c>
      <c r="AO27" s="1" t="s">
        <v>15</v>
      </c>
      <c r="AP27" s="1">
        <v>391.3</v>
      </c>
      <c r="AQ27" s="1" t="s">
        <v>16</v>
      </c>
      <c r="AS27" s="1" t="s">
        <v>17</v>
      </c>
      <c r="AT27" s="1" t="s">
        <v>3</v>
      </c>
      <c r="AV27" s="4" t="s">
        <v>8</v>
      </c>
      <c r="AW27" s="4" t="s">
        <v>6</v>
      </c>
      <c r="AX27" s="4" t="s">
        <v>6</v>
      </c>
      <c r="AY27" s="5" t="s">
        <v>7</v>
      </c>
      <c r="AZ27" s="5" t="s">
        <v>7</v>
      </c>
      <c r="BA27" s="4" t="s">
        <v>8</v>
      </c>
      <c r="BC27" s="1" t="s">
        <v>13</v>
      </c>
      <c r="BD27" s="1">
        <v>30</v>
      </c>
      <c r="BE27" s="1" t="s">
        <v>14</v>
      </c>
      <c r="BG27" s="1" t="s">
        <v>15</v>
      </c>
      <c r="BH27" s="1">
        <v>391.3</v>
      </c>
      <c r="BI27" s="1" t="s">
        <v>16</v>
      </c>
      <c r="BK27" s="1" t="s">
        <v>17</v>
      </c>
      <c r="BL27" s="1" t="s">
        <v>3</v>
      </c>
      <c r="BN27" s="4" t="s">
        <v>8</v>
      </c>
      <c r="BO27" s="4" t="s">
        <v>6</v>
      </c>
      <c r="BP27" s="4" t="s">
        <v>6</v>
      </c>
      <c r="BQ27" s="4" t="s">
        <v>7</v>
      </c>
      <c r="BR27" s="4" t="s">
        <v>7</v>
      </c>
      <c r="BS27" s="5" t="s">
        <v>8</v>
      </c>
    </row>
    <row r="28" spans="1:71" x14ac:dyDescent="0.2">
      <c r="A28" s="1" t="s">
        <v>18</v>
      </c>
      <c r="B28" s="1">
        <v>60</v>
      </c>
      <c r="C28" s="1" t="s">
        <v>14</v>
      </c>
      <c r="E28" s="1" t="s">
        <v>19</v>
      </c>
      <c r="F28" s="1">
        <v>14.17</v>
      </c>
      <c r="G28" s="1" t="s">
        <v>16</v>
      </c>
      <c r="H28" s="1" t="s">
        <v>4</v>
      </c>
      <c r="I28" s="1">
        <v>12.5</v>
      </c>
      <c r="R28" s="1" t="s">
        <v>18</v>
      </c>
      <c r="S28" s="1">
        <v>60</v>
      </c>
      <c r="T28" s="1" t="s">
        <v>14</v>
      </c>
      <c r="V28" s="1" t="s">
        <v>19</v>
      </c>
      <c r="W28" s="1">
        <v>14.17</v>
      </c>
      <c r="X28" s="1" t="s">
        <v>16</v>
      </c>
      <c r="Y28" s="1" t="s">
        <v>4</v>
      </c>
      <c r="Z28" s="1">
        <v>12.5</v>
      </c>
      <c r="AK28" s="1" t="s">
        <v>18</v>
      </c>
      <c r="AL28" s="1">
        <v>60</v>
      </c>
      <c r="AM28" s="1" t="s">
        <v>14</v>
      </c>
      <c r="AO28" s="1" t="s">
        <v>19</v>
      </c>
      <c r="AP28" s="1">
        <v>14.17</v>
      </c>
      <c r="AQ28" s="1" t="s">
        <v>16</v>
      </c>
      <c r="AR28" s="1" t="s">
        <v>4</v>
      </c>
      <c r="AS28" s="1">
        <v>12.5</v>
      </c>
      <c r="BC28" s="1" t="s">
        <v>18</v>
      </c>
      <c r="BD28" s="1">
        <v>60</v>
      </c>
      <c r="BE28" s="1" t="s">
        <v>14</v>
      </c>
      <c r="BG28" s="1" t="s">
        <v>19</v>
      </c>
      <c r="BH28" s="1">
        <v>14.17</v>
      </c>
      <c r="BI28" s="1" t="s">
        <v>16</v>
      </c>
      <c r="BJ28" s="1" t="s">
        <v>4</v>
      </c>
      <c r="BK28" s="1">
        <v>12.5</v>
      </c>
    </row>
    <row r="29" spans="1:71" x14ac:dyDescent="0.2">
      <c r="A29" s="1" t="s">
        <v>20</v>
      </c>
      <c r="B29" s="1">
        <v>4</v>
      </c>
      <c r="C29" s="1" t="s">
        <v>14</v>
      </c>
      <c r="H29" s="1" t="s">
        <v>5</v>
      </c>
      <c r="I29" s="1">
        <v>10.96</v>
      </c>
      <c r="R29" s="1" t="s">
        <v>20</v>
      </c>
      <c r="S29" s="1">
        <v>4</v>
      </c>
      <c r="T29" s="1" t="s">
        <v>14</v>
      </c>
      <c r="Y29" s="1" t="s">
        <v>5</v>
      </c>
      <c r="Z29" s="1">
        <v>10.96</v>
      </c>
      <c r="AK29" s="1" t="s">
        <v>20</v>
      </c>
      <c r="AL29" s="1">
        <v>4</v>
      </c>
      <c r="AM29" s="1" t="s">
        <v>14</v>
      </c>
      <c r="AR29" s="1" t="s">
        <v>5</v>
      </c>
      <c r="AS29" s="1">
        <v>10.96</v>
      </c>
      <c r="BC29" s="1" t="s">
        <v>20</v>
      </c>
      <c r="BD29" s="1">
        <v>4</v>
      </c>
      <c r="BE29" s="1" t="s">
        <v>14</v>
      </c>
      <c r="BJ29" s="1" t="s">
        <v>5</v>
      </c>
      <c r="BK29" s="1">
        <v>10.96</v>
      </c>
    </row>
    <row r="30" spans="1:71" x14ac:dyDescent="0.2">
      <c r="A30" s="1" t="s">
        <v>21</v>
      </c>
      <c r="B30" s="1">
        <f>B28-B29</f>
        <v>56</v>
      </c>
      <c r="C30" s="1" t="s">
        <v>14</v>
      </c>
      <c r="H30" s="1" t="s">
        <v>6</v>
      </c>
      <c r="I30" s="1">
        <v>9.36</v>
      </c>
      <c r="R30" s="1" t="s">
        <v>21</v>
      </c>
      <c r="S30" s="1">
        <f>S28-S29</f>
        <v>56</v>
      </c>
      <c r="T30" s="1" t="s">
        <v>14</v>
      </c>
      <c r="Y30" s="1" t="s">
        <v>6</v>
      </c>
      <c r="Z30" s="1">
        <v>9.36</v>
      </c>
      <c r="AK30" s="1" t="s">
        <v>21</v>
      </c>
      <c r="AL30" s="1">
        <f>AL28-AL29</f>
        <v>56</v>
      </c>
      <c r="AM30" s="1" t="s">
        <v>14</v>
      </c>
      <c r="AR30" s="1" t="s">
        <v>6</v>
      </c>
      <c r="AS30" s="1">
        <v>9.36</v>
      </c>
      <c r="BC30" s="1" t="s">
        <v>21</v>
      </c>
      <c r="BD30" s="1">
        <f>BD28-BD29</f>
        <v>56</v>
      </c>
      <c r="BE30" s="1" t="s">
        <v>14</v>
      </c>
      <c r="BJ30" s="1" t="s">
        <v>6</v>
      </c>
      <c r="BK30" s="1">
        <v>9.36</v>
      </c>
    </row>
    <row r="31" spans="1:71" x14ac:dyDescent="0.2">
      <c r="H31" s="1" t="s">
        <v>7</v>
      </c>
      <c r="I31" s="1">
        <v>7.82</v>
      </c>
      <c r="Y31" s="1" t="s">
        <v>7</v>
      </c>
      <c r="Z31" s="1">
        <v>7.82</v>
      </c>
      <c r="AR31" s="1" t="s">
        <v>7</v>
      </c>
      <c r="AS31" s="1">
        <v>7.82</v>
      </c>
      <c r="BJ31" s="1" t="s">
        <v>7</v>
      </c>
      <c r="BK31" s="1">
        <v>7.82</v>
      </c>
    </row>
    <row r="32" spans="1:71" x14ac:dyDescent="0.2">
      <c r="H32" s="1" t="s">
        <v>8</v>
      </c>
      <c r="I32" s="1">
        <v>6.28</v>
      </c>
      <c r="Y32" s="1" t="s">
        <v>8</v>
      </c>
      <c r="Z32" s="1">
        <v>6.28</v>
      </c>
      <c r="AR32" s="1" t="s">
        <v>8</v>
      </c>
      <c r="AS32" s="1">
        <v>6.28</v>
      </c>
      <c r="BJ32" s="1" t="s">
        <v>8</v>
      </c>
      <c r="BK32" s="1">
        <v>6.28</v>
      </c>
    </row>
    <row r="33" spans="1:69" x14ac:dyDescent="0.2">
      <c r="H33" s="1" t="s">
        <v>9</v>
      </c>
      <c r="I33" s="1">
        <v>4.62</v>
      </c>
      <c r="L33" s="1" t="s">
        <v>22</v>
      </c>
      <c r="M33" s="1">
        <f>((B36-B37)*F27)/(0.81*B27*F28)</f>
        <v>-1.7500660701476194</v>
      </c>
      <c r="O33" s="1">
        <f>B35</f>
        <v>9</v>
      </c>
      <c r="Y33" s="1" t="s">
        <v>9</v>
      </c>
      <c r="Z33" s="1">
        <v>4.62</v>
      </c>
      <c r="AC33" s="1" t="s">
        <v>22</v>
      </c>
      <c r="AD33" s="1">
        <f>((S36-S37)*W27)/(0.81*S27*W28)</f>
        <v>-3.5683165326386534</v>
      </c>
      <c r="AF33" s="1">
        <f>S35</f>
        <v>9</v>
      </c>
      <c r="AR33" s="1" t="s">
        <v>9</v>
      </c>
      <c r="AS33" s="1">
        <v>4.62</v>
      </c>
      <c r="AV33" s="1" t="s">
        <v>22</v>
      </c>
      <c r="AW33" s="1">
        <f>((AL36-AL37)*AP27)/(0.81*AL27*AP28)</f>
        <v>-5.3183826027862722</v>
      </c>
      <c r="AY33" s="1">
        <f>AL35</f>
        <v>9</v>
      </c>
      <c r="BJ33" s="1" t="s">
        <v>9</v>
      </c>
      <c r="BK33" s="1">
        <v>4.62</v>
      </c>
      <c r="BN33" s="1" t="s">
        <v>22</v>
      </c>
      <c r="BO33" s="1">
        <f>((BD36-BD37)*BH27)/(0.81*BD27*BH28)</f>
        <v>-1.7500660701476194</v>
      </c>
      <c r="BQ33" s="1">
        <f>BD35</f>
        <v>9</v>
      </c>
    </row>
    <row r="34" spans="1:69" x14ac:dyDescent="0.2">
      <c r="H34" s="1" t="s">
        <v>9</v>
      </c>
      <c r="I34" s="1">
        <v>3.08</v>
      </c>
      <c r="L34" s="1" t="s">
        <v>23</v>
      </c>
      <c r="M34" s="1">
        <f>B37/B36</f>
        <v>1.2452229299363058</v>
      </c>
      <c r="N34" s="1" t="s">
        <v>24</v>
      </c>
      <c r="O34" s="1">
        <f>(0.0035/0.00196)*M34</f>
        <v>2.2236123748862604</v>
      </c>
      <c r="Y34" s="1" t="s">
        <v>9</v>
      </c>
      <c r="Z34" s="1">
        <v>3.08</v>
      </c>
      <c r="AC34" s="1" t="s">
        <v>23</v>
      </c>
      <c r="AD34" s="1">
        <f>S37/S36</f>
        <v>1.3354700854700856</v>
      </c>
      <c r="AE34" s="1" t="s">
        <v>24</v>
      </c>
      <c r="AF34" s="1">
        <f>(0.0035/0.00196)*AD34</f>
        <v>2.3847680097680102</v>
      </c>
      <c r="AR34" s="1" t="s">
        <v>9</v>
      </c>
      <c r="AS34" s="1">
        <v>3.08</v>
      </c>
      <c r="AV34" s="1" t="s">
        <v>23</v>
      </c>
      <c r="AW34" s="1">
        <f>AL37/AL36</f>
        <v>1.5984654731457799</v>
      </c>
      <c r="AX34" s="1" t="s">
        <v>24</v>
      </c>
      <c r="AY34" s="1">
        <f>(0.0035/0.00196)*AW34</f>
        <v>2.8544026306174644</v>
      </c>
      <c r="BJ34" s="1" t="s">
        <v>9</v>
      </c>
      <c r="BK34" s="1">
        <v>3.08</v>
      </c>
      <c r="BN34" s="1" t="s">
        <v>23</v>
      </c>
      <c r="BO34" s="1">
        <f>BD37/BD36</f>
        <v>1.2452229299363058</v>
      </c>
      <c r="BP34" s="1" t="s">
        <v>24</v>
      </c>
      <c r="BQ34" s="1">
        <f>(0.0035/0.00196)*BO34</f>
        <v>2.2236123748862604</v>
      </c>
    </row>
    <row r="35" spans="1:69" x14ac:dyDescent="0.2">
      <c r="B35" s="1">
        <v>9</v>
      </c>
      <c r="C35" s="1" t="s">
        <v>25</v>
      </c>
      <c r="L35" s="1" t="s">
        <v>26</v>
      </c>
      <c r="M35" s="1">
        <f>(B36*F27)/(B27*B30*F28)</f>
        <v>0.10322629969418962</v>
      </c>
      <c r="S35" s="1">
        <v>9</v>
      </c>
      <c r="T35" s="1" t="s">
        <v>25</v>
      </c>
      <c r="AC35" s="1" t="s">
        <v>26</v>
      </c>
      <c r="AD35" s="1">
        <f>(S36*W27)/(S27*S30*W28)</f>
        <v>0.15385321100917432</v>
      </c>
      <c r="AL35" s="1">
        <v>9</v>
      </c>
      <c r="AM35" s="1" t="s">
        <v>25</v>
      </c>
      <c r="AV35" s="1" t="s">
        <v>26</v>
      </c>
      <c r="AW35" s="1">
        <f>(AL36*AP27)/(AL27*AL30*AP28)</f>
        <v>0.12853975535168197</v>
      </c>
      <c r="BD35" s="1">
        <v>9</v>
      </c>
      <c r="BE35" s="1" t="s">
        <v>25</v>
      </c>
      <c r="BN35" s="1" t="s">
        <v>26</v>
      </c>
      <c r="BO35" s="1">
        <f>(BD36*BH27)/(BD27*BD30*BH28)</f>
        <v>0.10322629969418962</v>
      </c>
    </row>
    <row r="36" spans="1:69" x14ac:dyDescent="0.2">
      <c r="A36" s="1" t="s">
        <v>27</v>
      </c>
      <c r="B36" s="1">
        <f>I32</f>
        <v>6.28</v>
      </c>
      <c r="C36" s="1">
        <f>B37</f>
        <v>7.82</v>
      </c>
      <c r="L36" s="1" t="s">
        <v>28</v>
      </c>
      <c r="M36" s="1">
        <f>(M35/(2*0.81))*((1-O34)+SQRT(((1-O34)^2)+((4*0.81*O34/M35)*B29/B30)))*B30</f>
        <v>4.7189407558539873</v>
      </c>
      <c r="R36" s="1" t="s">
        <v>27</v>
      </c>
      <c r="S36" s="1">
        <f>Z30</f>
        <v>9.36</v>
      </c>
      <c r="T36" s="1">
        <f>S37</f>
        <v>12.5</v>
      </c>
      <c r="AC36" s="1" t="s">
        <v>28</v>
      </c>
      <c r="AD36" s="1">
        <f>(AD35/(2*0.81))*((1-AF34)+SQRT(((1-AF34)^2)+((4*0.81*AF34/AD35)*S29/S30)))*S30</f>
        <v>5.1134171981043082</v>
      </c>
      <c r="AK36" s="1" t="s">
        <v>27</v>
      </c>
      <c r="AL36" s="1">
        <f>AS31</f>
        <v>7.82</v>
      </c>
      <c r="AM36" s="1">
        <f>AL37</f>
        <v>12.5</v>
      </c>
      <c r="AV36" s="1" t="s">
        <v>28</v>
      </c>
      <c r="AW36" s="1">
        <f>(AW35/(2*0.81))*((1-AY34)+SQRT(((1-AY34)^2)+((4*0.81*AY34/AW35)*AL29/AL30)))*AL30</f>
        <v>4.7740220310068979</v>
      </c>
      <c r="BC36" s="1" t="s">
        <v>27</v>
      </c>
      <c r="BD36" s="1">
        <f>BK32</f>
        <v>6.28</v>
      </c>
      <c r="BE36" s="1">
        <f>BD37</f>
        <v>7.82</v>
      </c>
      <c r="BN36" s="1" t="s">
        <v>28</v>
      </c>
      <c r="BO36" s="1">
        <f>(BO35/(2*0.81))*((1-BQ34)+SQRT(((1-BQ34)^2)+((4*0.81*BQ34/BO35)*BD29/BD30)))*BD30</f>
        <v>4.7189407558539873</v>
      </c>
    </row>
    <row r="37" spans="1:69" x14ac:dyDescent="0.2">
      <c r="A37" s="1" t="s">
        <v>29</v>
      </c>
      <c r="B37" s="1">
        <f>I31</f>
        <v>7.82</v>
      </c>
      <c r="C37" s="1">
        <f>B36</f>
        <v>6.28</v>
      </c>
      <c r="R37" s="1" t="s">
        <v>29</v>
      </c>
      <c r="S37" s="1">
        <f>Z28</f>
        <v>12.5</v>
      </c>
      <c r="T37" s="1">
        <f>S36</f>
        <v>9.36</v>
      </c>
      <c r="AK37" s="1" t="s">
        <v>29</v>
      </c>
      <c r="AL37" s="1">
        <f>AS28</f>
        <v>12.5</v>
      </c>
      <c r="AM37" s="1">
        <f>AL36</f>
        <v>7.82</v>
      </c>
      <c r="BC37" s="1" t="s">
        <v>29</v>
      </c>
      <c r="BD37" s="1">
        <f>BK31</f>
        <v>7.82</v>
      </c>
      <c r="BE37" s="1">
        <f>BD36</f>
        <v>6.28</v>
      </c>
    </row>
    <row r="38" spans="1:69" x14ac:dyDescent="0.2">
      <c r="A38" s="1" t="s">
        <v>30</v>
      </c>
      <c r="B38" s="1">
        <f>M36</f>
        <v>4.7189407558539873</v>
      </c>
      <c r="C38" s="1">
        <f>M41</f>
        <v>5.4670044174545982</v>
      </c>
      <c r="L38" s="1" t="s">
        <v>22</v>
      </c>
      <c r="M38" s="1">
        <f>((C36-C37)*F27)/(0.81*B27*F28)</f>
        <v>1.7500660701476194</v>
      </c>
      <c r="O38" s="1" t="str">
        <f>C35</f>
        <v>9'</v>
      </c>
      <c r="R38" s="1" t="s">
        <v>30</v>
      </c>
      <c r="S38" s="1">
        <f>AD36</f>
        <v>5.1134171981043082</v>
      </c>
      <c r="T38" s="1">
        <f>AD41</f>
        <v>6.6448352659933416</v>
      </c>
      <c r="AC38" s="1" t="s">
        <v>22</v>
      </c>
      <c r="AD38" s="1">
        <f>((T36-T37)*W27)/(0.81*S27*W28)</f>
        <v>3.5683165326386534</v>
      </c>
      <c r="AF38" s="1" t="str">
        <f>T35</f>
        <v>9'</v>
      </c>
      <c r="AK38" s="1" t="s">
        <v>30</v>
      </c>
      <c r="AL38" s="1">
        <f>AW36</f>
        <v>4.7740220310068979</v>
      </c>
      <c r="AM38" s="1">
        <f>AW41</f>
        <v>7.1785227738812267</v>
      </c>
      <c r="AV38" s="1" t="s">
        <v>22</v>
      </c>
      <c r="AW38" s="1">
        <f>((AM36-AM37)*AP27)/(0.81*AL27*AP28)</f>
        <v>5.3183826027862722</v>
      </c>
      <c r="AY38" s="1" t="str">
        <f>AM35</f>
        <v>9'</v>
      </c>
      <c r="BC38" s="1" t="s">
        <v>30</v>
      </c>
      <c r="BD38" s="1">
        <f>BO36</f>
        <v>4.7189407558539873</v>
      </c>
      <c r="BE38" s="1">
        <f>BO41</f>
        <v>5.4670044174545982</v>
      </c>
      <c r="BN38" s="1" t="s">
        <v>22</v>
      </c>
      <c r="BO38" s="1">
        <f>((BE36-BE37)*BH27)/(0.81*BD27*BH28)</f>
        <v>1.7500660701476194</v>
      </c>
      <c r="BQ38" s="1" t="str">
        <f>BE35</f>
        <v>9'</v>
      </c>
    </row>
    <row r="39" spans="1:69" x14ac:dyDescent="0.2">
      <c r="A39" s="1" t="s">
        <v>31</v>
      </c>
      <c r="B39" s="1">
        <f>(B38-B29)/B38*0.0035</f>
        <v>5.3323251459926036E-4</v>
      </c>
      <c r="C39" s="1">
        <f>(C38-B29)/C38*0.0035</f>
        <v>9.3918260696809373E-4</v>
      </c>
      <c r="L39" s="1" t="s">
        <v>23</v>
      </c>
      <c r="M39" s="1">
        <f>C37/C36</f>
        <v>0.80306905370843995</v>
      </c>
      <c r="N39" s="1" t="s">
        <v>24</v>
      </c>
      <c r="O39" s="1">
        <f>(0.0035/0.00196)*M39</f>
        <v>1.4340518816222143</v>
      </c>
      <c r="R39" s="1" t="s">
        <v>31</v>
      </c>
      <c r="S39" s="1">
        <f>(S38-S29)/S38*0.0035</f>
        <v>7.6210487867287545E-4</v>
      </c>
      <c r="T39" s="1">
        <f>(T38-S29)/T38*0.0035</f>
        <v>1.3931005149745983E-3</v>
      </c>
      <c r="AC39" s="1" t="s">
        <v>23</v>
      </c>
      <c r="AD39" s="1">
        <f>T37/T36</f>
        <v>0.74879999999999991</v>
      </c>
      <c r="AE39" s="1" t="s">
        <v>24</v>
      </c>
      <c r="AF39" s="1">
        <f>(0.0035/0.00196)*AD39</f>
        <v>1.337142857142857</v>
      </c>
      <c r="AK39" s="1" t="s">
        <v>31</v>
      </c>
      <c r="AL39" s="1">
        <f>(AL38-AL29)/AL38*0.0035</f>
        <v>5.6746221339761319E-4</v>
      </c>
      <c r="AM39" s="1">
        <f>(AM38-AL29)/AM38*0.0035</f>
        <v>1.5497380253583022E-3</v>
      </c>
      <c r="AV39" s="1" t="s">
        <v>23</v>
      </c>
      <c r="AW39" s="1">
        <f>AM37/AM36</f>
        <v>0.62560000000000004</v>
      </c>
      <c r="AX39" s="1" t="s">
        <v>24</v>
      </c>
      <c r="AY39" s="1">
        <f>(0.0035/0.00196)*AW39</f>
        <v>1.1171428571428572</v>
      </c>
      <c r="BC39" s="1" t="s">
        <v>31</v>
      </c>
      <c r="BD39" s="1">
        <f>(BD38-BD29)/BD38*0.0035</f>
        <v>5.3323251459926036E-4</v>
      </c>
      <c r="BE39" s="1">
        <f>(BE38-BD29)/BE38*0.0035</f>
        <v>9.3918260696809373E-4</v>
      </c>
      <c r="BN39" s="1" t="s">
        <v>23</v>
      </c>
      <c r="BO39" s="1">
        <f>BE37/BE36</f>
        <v>0.80306905370843995</v>
      </c>
      <c r="BP39" s="1" t="s">
        <v>24</v>
      </c>
      <c r="BQ39" s="1">
        <f>(0.0035/0.00196)*BO39</f>
        <v>1.4340518816222143</v>
      </c>
    </row>
    <row r="40" spans="1:69" x14ac:dyDescent="0.2">
      <c r="A40" s="1" t="s">
        <v>32</v>
      </c>
      <c r="B40" s="1">
        <f>B39*200000</f>
        <v>106.64650291985207</v>
      </c>
      <c r="C40" s="1">
        <f>C39*200000</f>
        <v>187.83652139361874</v>
      </c>
      <c r="L40" s="1" t="s">
        <v>26</v>
      </c>
      <c r="M40" s="1">
        <f>(C36*F27)/(B27*B30*F28)</f>
        <v>0.12853975535168197</v>
      </c>
      <c r="R40" s="1" t="s">
        <v>32</v>
      </c>
      <c r="S40" s="1">
        <f>S39*200000</f>
        <v>152.42097573457508</v>
      </c>
      <c r="T40" s="1">
        <f>T39*200000</f>
        <v>278.62010299491965</v>
      </c>
      <c r="AC40" s="1" t="s">
        <v>26</v>
      </c>
      <c r="AD40" s="1">
        <f>(T36*W27)/(S27*S30*W28)</f>
        <v>0.20546636085626913</v>
      </c>
      <c r="AK40" s="1" t="s">
        <v>32</v>
      </c>
      <c r="AL40" s="1">
        <f>AL39*200000</f>
        <v>113.49244267952264</v>
      </c>
      <c r="AM40" s="1">
        <f>AM39*200000</f>
        <v>309.94760507166046</v>
      </c>
      <c r="AV40" s="1" t="s">
        <v>26</v>
      </c>
      <c r="AW40" s="1">
        <f>(AM36*AP27)/(AL27*AL30*AP28)</f>
        <v>0.20546636085626913</v>
      </c>
      <c r="BC40" s="1" t="s">
        <v>32</v>
      </c>
      <c r="BD40" s="1">
        <f>BD39*200000</f>
        <v>106.64650291985207</v>
      </c>
      <c r="BE40" s="1">
        <f>BE39*200000</f>
        <v>187.83652139361874</v>
      </c>
      <c r="BN40" s="1" t="s">
        <v>26</v>
      </c>
      <c r="BO40" s="1">
        <f>(BE36*BH27)/(BD27*BD30*BH28)</f>
        <v>0.12853975535168197</v>
      </c>
    </row>
    <row r="41" spans="1:69" x14ac:dyDescent="0.2">
      <c r="A41" s="1" t="s">
        <v>33</v>
      </c>
      <c r="B41" s="1">
        <f>IF(ABS(B40)&gt;F27,F27*SIGN(B40),B40)</f>
        <v>106.64650291985207</v>
      </c>
      <c r="C41" s="1">
        <f>IF(ABS(C40)&gt;F27,F27*SIGN(C40),C40)</f>
        <v>187.83652139361874</v>
      </c>
      <c r="L41" s="1" t="s">
        <v>28</v>
      </c>
      <c r="M41" s="1">
        <f>(M40/(2*0.81))*((1-O39)+SQRT(((1-O39)^2)+((4*0.81*O39/M40)*B29/B30)))*B30</f>
        <v>5.4670044174545982</v>
      </c>
      <c r="R41" s="1" t="s">
        <v>33</v>
      </c>
      <c r="S41" s="1">
        <f>IF(ABS(S40)&gt;W27,W27*SIGN(S40),S40)</f>
        <v>152.42097573457508</v>
      </c>
      <c r="T41" s="1">
        <f>IF(ABS(T40)&gt;W27,W27*SIGN(T40),T40)</f>
        <v>278.62010299491965</v>
      </c>
      <c r="AC41" s="1" t="s">
        <v>28</v>
      </c>
      <c r="AD41" s="1">
        <f>(AD40/(2*0.81))*((1-AF39)+SQRT(((1-AF39)^2)+((4*0.81*AF39/AD40)*S29/S30)))*S30</f>
        <v>6.6448352659933416</v>
      </c>
      <c r="AK41" s="1" t="s">
        <v>33</v>
      </c>
      <c r="AL41" s="1">
        <f>IF(ABS(AL40)&gt;AP27,AP27*SIGN(AL40),AL40)</f>
        <v>113.49244267952264</v>
      </c>
      <c r="AM41" s="1">
        <f>IF(ABS(AM40)&gt;AP27,AP27*SIGN(AM40),AM40)</f>
        <v>309.94760507166046</v>
      </c>
      <c r="AV41" s="1" t="s">
        <v>28</v>
      </c>
      <c r="AW41" s="1">
        <f>(AW40/(2*0.81))*((1-AY39)+SQRT(((1-AY39)^2)+((4*0.81*AY39/AW40)*AL29/AL30)))*AL30</f>
        <v>7.1785227738812267</v>
      </c>
      <c r="BC41" s="1" t="s">
        <v>33</v>
      </c>
      <c r="BD41" s="1">
        <f>IF(ABS(BD40)&gt;BH27,BH27*SIGN(BD40),BD40)</f>
        <v>106.64650291985207</v>
      </c>
      <c r="BE41" s="1">
        <f>IF(ABS(BE40)&gt;BH27,BH27*SIGN(BE40),BE40)</f>
        <v>187.83652139361874</v>
      </c>
      <c r="BN41" s="1" t="s">
        <v>28</v>
      </c>
      <c r="BO41" s="1">
        <f>(BO40/(2*0.81))*((1-BQ39)+SQRT(((1-BQ39)^2)+((4*0.81*BQ39/BO40)*BD29/BD30)))*BD30</f>
        <v>5.4670044174545982</v>
      </c>
    </row>
    <row r="42" spans="1:69" x14ac:dyDescent="0.2">
      <c r="A42" s="1" t="s">
        <v>34</v>
      </c>
      <c r="B42" s="1">
        <f>0.81*B27*B38*F28/10</f>
        <v>162.48775894039593</v>
      </c>
      <c r="C42" s="1">
        <f>0.81*B27*C38*F28/10</f>
        <v>188.24590980665593</v>
      </c>
      <c r="R42" s="1" t="s">
        <v>34</v>
      </c>
      <c r="S42" s="1">
        <f>0.81*S27*S38*W28/10</f>
        <v>176.07080572404544</v>
      </c>
      <c r="T42" s="1">
        <f>0.81*S27*T38*W28/10</f>
        <v>228.80227719747532</v>
      </c>
      <c r="AK42" s="1" t="s">
        <v>34</v>
      </c>
      <c r="AL42" s="1">
        <f>0.81*AL27*AL38*AP28/10</f>
        <v>164.38437799586364</v>
      </c>
      <c r="AM42" s="1">
        <f>0.81*AL27*AM38*AP28/10</f>
        <v>247.1787925253297</v>
      </c>
      <c r="BC42" s="1" t="s">
        <v>34</v>
      </c>
      <c r="BD42" s="1">
        <f>0.81*BD27*BD38*BH28/10</f>
        <v>162.48775894039593</v>
      </c>
      <c r="BE42" s="1">
        <f>0.81*BD27*BE38*BH28/10</f>
        <v>188.24590980665593</v>
      </c>
    </row>
    <row r="43" spans="1:69" x14ac:dyDescent="0.2">
      <c r="A43" s="1" t="s">
        <v>35</v>
      </c>
      <c r="B43" s="1">
        <f>B37*B41/10</f>
        <v>83.397565283324326</v>
      </c>
      <c r="C43" s="1">
        <f>C37*C41/10</f>
        <v>117.96133543519257</v>
      </c>
      <c r="R43" s="1" t="s">
        <v>35</v>
      </c>
      <c r="S43" s="1">
        <f>S37*S41/10</f>
        <v>190.52621966821886</v>
      </c>
      <c r="T43" s="1">
        <f>T37*T41/10</f>
        <v>260.78841640324475</v>
      </c>
      <c r="AK43" s="1" t="s">
        <v>35</v>
      </c>
      <c r="AL43" s="1">
        <f>AL37*AL41/10</f>
        <v>141.86555334940331</v>
      </c>
      <c r="AM43" s="1">
        <f>AM37*AM41/10</f>
        <v>242.3790271660385</v>
      </c>
      <c r="BC43" s="1" t="s">
        <v>35</v>
      </c>
      <c r="BD43" s="1">
        <f>BD37*BD41/10</f>
        <v>83.397565283324326</v>
      </c>
      <c r="BE43" s="1">
        <f>BE37*BE41/10</f>
        <v>117.96133543519257</v>
      </c>
    </row>
    <row r="44" spans="1:69" x14ac:dyDescent="0.2">
      <c r="A44" s="1" t="s">
        <v>36</v>
      </c>
      <c r="B44" s="1">
        <f>B36*F27/10</f>
        <v>245.7364</v>
      </c>
      <c r="C44" s="1">
        <f>C36*F27/10</f>
        <v>305.99660000000006</v>
      </c>
      <c r="R44" s="1" t="s">
        <v>36</v>
      </c>
      <c r="S44" s="1">
        <f>S36*W27/10</f>
        <v>366.2568</v>
      </c>
      <c r="T44" s="1">
        <f>T36*W27/10</f>
        <v>489.125</v>
      </c>
      <c r="AK44" s="1" t="s">
        <v>36</v>
      </c>
      <c r="AL44" s="1">
        <f>AL36*AP27/10</f>
        <v>305.99660000000006</v>
      </c>
      <c r="AM44" s="1">
        <f>AM36*AP27/10</f>
        <v>489.125</v>
      </c>
      <c r="BC44" s="1" t="s">
        <v>36</v>
      </c>
      <c r="BD44" s="1">
        <f>BD36*BH27/10</f>
        <v>245.7364</v>
      </c>
      <c r="BE44" s="1">
        <f>BE36*BH27/10</f>
        <v>305.99660000000006</v>
      </c>
    </row>
    <row r="45" spans="1:69" x14ac:dyDescent="0.2">
      <c r="A45" s="1" t="s">
        <v>37</v>
      </c>
      <c r="B45" s="1">
        <f>B44-B43-B42</f>
        <v>-0.14892422372025749</v>
      </c>
      <c r="C45" s="1">
        <f>C44-C43-C42</f>
        <v>-0.21064524184842526</v>
      </c>
      <c r="R45" s="1" t="s">
        <v>37</v>
      </c>
      <c r="S45" s="1">
        <f>S44-S43-S42</f>
        <v>-0.34022539226430126</v>
      </c>
      <c r="T45" s="1">
        <f>T44-T43-T42</f>
        <v>-0.46569360072007271</v>
      </c>
      <c r="AK45" s="1" t="s">
        <v>37</v>
      </c>
      <c r="AL45" s="1">
        <f>AL44-AL43-AL42</f>
        <v>-0.2533313452669006</v>
      </c>
      <c r="AM45" s="1">
        <f>AM44-AM43-AM42</f>
        <v>-0.43281969136819498</v>
      </c>
      <c r="BC45" s="1" t="s">
        <v>37</v>
      </c>
      <c r="BD45" s="1">
        <f>BD44-BD43-BD42</f>
        <v>-0.14892422372025749</v>
      </c>
      <c r="BE45" s="1">
        <f>BE44-BE43-BE42</f>
        <v>-0.21064524184842526</v>
      </c>
    </row>
    <row r="46" spans="1:69" x14ac:dyDescent="0.2">
      <c r="A46" s="1" t="s">
        <v>38</v>
      </c>
      <c r="B46" s="1">
        <f>(B44*(B28-B29)-B43*B29-B42*0.416*B38)/100</f>
        <v>131.08671773942359</v>
      </c>
      <c r="C46" s="1">
        <f>-(C44*(B28-B29)-C43*B29-C42*0.416*C38)/100</f>
        <v>-162.35841510539242</v>
      </c>
      <c r="R46" s="1" t="s">
        <v>38</v>
      </c>
      <c r="S46" s="1">
        <f>(S44*(S28-S29)-S43*S29-S42*0.416*S38)/100</f>
        <v>193.7374135112058</v>
      </c>
      <c r="T46" s="1">
        <f>-(T44*(S28-S29)-T43*S29-T42*0.416*T38)/100</f>
        <v>-257.15379303155095</v>
      </c>
      <c r="AK46" s="1" t="s">
        <v>38</v>
      </c>
      <c r="AL46" s="1">
        <f>(AL44*(AL28-AL29)-AL43*AL29-AL42*0.416*AL38)/100</f>
        <v>162.41881135486454</v>
      </c>
      <c r="AM46" s="1">
        <f>-(AM44*(AL28-AL29)-AM43*AL29-AM42*0.416*AM38)/100</f>
        <v>-256.83342397328613</v>
      </c>
      <c r="BC46" s="1" t="s">
        <v>38</v>
      </c>
      <c r="BD46" s="1">
        <f>(BD44*(BD28-BD29)-BD43*BD29-BD42*0.416*BD38)/100</f>
        <v>131.08671773942359</v>
      </c>
      <c r="BE46" s="1">
        <f>-(BE44*(BD28-BD29)-BE43*BD29-BE42*0.416*BE38)/100</f>
        <v>-162.35841510539242</v>
      </c>
    </row>
    <row r="49" spans="1:71" x14ac:dyDescent="0.2">
      <c r="A49" s="1" t="s">
        <v>11</v>
      </c>
      <c r="C49" s="1">
        <v>3</v>
      </c>
      <c r="L49" s="5">
        <v>24</v>
      </c>
      <c r="M49" s="4">
        <v>25</v>
      </c>
      <c r="N49" s="4">
        <v>25</v>
      </c>
      <c r="O49" s="4">
        <v>26</v>
      </c>
      <c r="P49" s="4">
        <v>26</v>
      </c>
      <c r="Q49" s="4">
        <v>27</v>
      </c>
      <c r="R49" s="1" t="s">
        <v>11</v>
      </c>
      <c r="T49" s="1">
        <v>3</v>
      </c>
      <c r="AC49" s="4">
        <v>24</v>
      </c>
      <c r="AD49" s="5">
        <v>25</v>
      </c>
      <c r="AE49" s="5">
        <v>25</v>
      </c>
      <c r="AF49" s="4">
        <v>26</v>
      </c>
      <c r="AG49" s="4">
        <v>26</v>
      </c>
      <c r="AH49" s="4">
        <v>27</v>
      </c>
      <c r="AK49" s="1" t="s">
        <v>11</v>
      </c>
      <c r="AM49" s="1">
        <v>3</v>
      </c>
      <c r="AV49" s="4">
        <v>24</v>
      </c>
      <c r="AW49" s="4">
        <v>25</v>
      </c>
      <c r="AX49" s="4">
        <v>25</v>
      </c>
      <c r="AY49" s="5">
        <v>26</v>
      </c>
      <c r="AZ49" s="5">
        <v>26</v>
      </c>
      <c r="BA49" s="4">
        <v>27</v>
      </c>
      <c r="BC49" s="1" t="s">
        <v>11</v>
      </c>
      <c r="BE49" s="1">
        <v>3</v>
      </c>
      <c r="BN49" s="4">
        <v>24</v>
      </c>
      <c r="BO49" s="4">
        <v>25</v>
      </c>
      <c r="BP49" s="4">
        <v>25</v>
      </c>
      <c r="BQ49" s="4">
        <v>26</v>
      </c>
      <c r="BR49" s="4">
        <v>26</v>
      </c>
      <c r="BS49" s="5">
        <v>27</v>
      </c>
    </row>
    <row r="50" spans="1:71" x14ac:dyDescent="0.2">
      <c r="J50" s="1" t="s">
        <v>12</v>
      </c>
      <c r="L50" s="5" t="s">
        <v>8</v>
      </c>
      <c r="M50" s="4" t="s">
        <v>5</v>
      </c>
      <c r="N50" s="4" t="s">
        <v>5</v>
      </c>
      <c r="O50" s="4" t="s">
        <v>5</v>
      </c>
      <c r="P50" s="4" t="s">
        <v>5</v>
      </c>
      <c r="Q50" s="4" t="s">
        <v>7</v>
      </c>
      <c r="AA50" s="1" t="s">
        <v>12</v>
      </c>
      <c r="AC50" s="4" t="s">
        <v>8</v>
      </c>
      <c r="AD50" s="5" t="s">
        <v>5</v>
      </c>
      <c r="AE50" s="5" t="s">
        <v>5</v>
      </c>
      <c r="AF50" s="4" t="s">
        <v>5</v>
      </c>
      <c r="AG50" s="4" t="s">
        <v>5</v>
      </c>
      <c r="AH50" s="4" t="s">
        <v>7</v>
      </c>
      <c r="AT50" s="1" t="s">
        <v>12</v>
      </c>
      <c r="AV50" s="4" t="s">
        <v>8</v>
      </c>
      <c r="AW50" s="4" t="s">
        <v>5</v>
      </c>
      <c r="AX50" s="4" t="s">
        <v>5</v>
      </c>
      <c r="AY50" s="5" t="s">
        <v>5</v>
      </c>
      <c r="AZ50" s="5" t="s">
        <v>5</v>
      </c>
      <c r="BA50" s="4" t="s">
        <v>7</v>
      </c>
      <c r="BL50" s="1" t="s">
        <v>12</v>
      </c>
      <c r="BN50" s="4" t="s">
        <v>8</v>
      </c>
      <c r="BO50" s="4" t="s">
        <v>5</v>
      </c>
      <c r="BP50" s="4" t="s">
        <v>5</v>
      </c>
      <c r="BQ50" s="4" t="s">
        <v>5</v>
      </c>
      <c r="BR50" s="4" t="s">
        <v>5</v>
      </c>
      <c r="BS50" s="5" t="s">
        <v>7</v>
      </c>
    </row>
    <row r="51" spans="1:71" x14ac:dyDescent="0.2">
      <c r="A51" s="1" t="s">
        <v>13</v>
      </c>
      <c r="B51" s="1">
        <v>30</v>
      </c>
      <c r="C51" s="1" t="s">
        <v>14</v>
      </c>
      <c r="E51" s="1" t="s">
        <v>15</v>
      </c>
      <c r="F51" s="1">
        <v>391.3</v>
      </c>
      <c r="G51" s="1" t="s">
        <v>16</v>
      </c>
      <c r="I51" s="1" t="s">
        <v>17</v>
      </c>
      <c r="J51" s="1" t="s">
        <v>3</v>
      </c>
      <c r="L51" s="5" t="s">
        <v>8</v>
      </c>
      <c r="M51" s="4" t="s">
        <v>7</v>
      </c>
      <c r="N51" s="4" t="s">
        <v>7</v>
      </c>
      <c r="O51" s="4" t="s">
        <v>7</v>
      </c>
      <c r="P51" s="4" t="s">
        <v>7</v>
      </c>
      <c r="Q51" s="4" t="s">
        <v>8</v>
      </c>
      <c r="R51" s="1" t="s">
        <v>13</v>
      </c>
      <c r="S51" s="1">
        <v>30</v>
      </c>
      <c r="T51" s="1" t="s">
        <v>14</v>
      </c>
      <c r="V51" s="1" t="s">
        <v>15</v>
      </c>
      <c r="W51" s="1">
        <v>391.3</v>
      </c>
      <c r="X51" s="1" t="s">
        <v>16</v>
      </c>
      <c r="Z51" s="1" t="s">
        <v>17</v>
      </c>
      <c r="AA51" s="1" t="s">
        <v>3</v>
      </c>
      <c r="AC51" s="4" t="s">
        <v>8</v>
      </c>
      <c r="AD51" s="5" t="s">
        <v>7</v>
      </c>
      <c r="AE51" s="5" t="s">
        <v>7</v>
      </c>
      <c r="AF51" s="4" t="s">
        <v>7</v>
      </c>
      <c r="AG51" s="4" t="s">
        <v>7</v>
      </c>
      <c r="AH51" s="4" t="s">
        <v>8</v>
      </c>
      <c r="AK51" s="1" t="s">
        <v>13</v>
      </c>
      <c r="AL51" s="1">
        <v>30</v>
      </c>
      <c r="AM51" s="1" t="s">
        <v>14</v>
      </c>
      <c r="AO51" s="1" t="s">
        <v>15</v>
      </c>
      <c r="AP51" s="1">
        <v>391.3</v>
      </c>
      <c r="AQ51" s="1" t="s">
        <v>16</v>
      </c>
      <c r="AS51" s="1" t="s">
        <v>17</v>
      </c>
      <c r="AT51" s="1" t="s">
        <v>3</v>
      </c>
      <c r="AV51" s="4" t="s">
        <v>8</v>
      </c>
      <c r="AW51" s="4" t="s">
        <v>7</v>
      </c>
      <c r="AX51" s="4" t="s">
        <v>7</v>
      </c>
      <c r="AY51" s="5" t="s">
        <v>7</v>
      </c>
      <c r="AZ51" s="5" t="s">
        <v>7</v>
      </c>
      <c r="BA51" s="4" t="s">
        <v>8</v>
      </c>
      <c r="BC51" s="1" t="s">
        <v>13</v>
      </c>
      <c r="BD51" s="1">
        <v>30</v>
      </c>
      <c r="BE51" s="1" t="s">
        <v>14</v>
      </c>
      <c r="BG51" s="1" t="s">
        <v>15</v>
      </c>
      <c r="BH51" s="1">
        <v>391.3</v>
      </c>
      <c r="BI51" s="1" t="s">
        <v>16</v>
      </c>
      <c r="BK51" s="1" t="s">
        <v>17</v>
      </c>
      <c r="BL51" s="1" t="s">
        <v>3</v>
      </c>
      <c r="BN51" s="4" t="s">
        <v>8</v>
      </c>
      <c r="BO51" s="4" t="s">
        <v>7</v>
      </c>
      <c r="BP51" s="4" t="s">
        <v>7</v>
      </c>
      <c r="BQ51" s="4" t="s">
        <v>7</v>
      </c>
      <c r="BR51" s="4" t="s">
        <v>7</v>
      </c>
      <c r="BS51" s="5" t="s">
        <v>8</v>
      </c>
    </row>
    <row r="52" spans="1:71" x14ac:dyDescent="0.2">
      <c r="A52" s="1" t="s">
        <v>18</v>
      </c>
      <c r="B52" s="1">
        <v>60</v>
      </c>
      <c r="C52" s="1" t="s">
        <v>14</v>
      </c>
      <c r="E52" s="1" t="s">
        <v>19</v>
      </c>
      <c r="F52" s="1">
        <v>14.17</v>
      </c>
      <c r="G52" s="1" t="s">
        <v>16</v>
      </c>
      <c r="H52" s="1" t="s">
        <v>4</v>
      </c>
      <c r="I52" s="1">
        <v>12.5</v>
      </c>
      <c r="R52" s="1" t="s">
        <v>18</v>
      </c>
      <c r="S52" s="1">
        <v>60</v>
      </c>
      <c r="T52" s="1" t="s">
        <v>14</v>
      </c>
      <c r="V52" s="1" t="s">
        <v>19</v>
      </c>
      <c r="W52" s="1">
        <v>14.17</v>
      </c>
      <c r="X52" s="1" t="s">
        <v>16</v>
      </c>
      <c r="Y52" s="1" t="s">
        <v>4</v>
      </c>
      <c r="Z52" s="1">
        <v>12.5</v>
      </c>
      <c r="AK52" s="1" t="s">
        <v>18</v>
      </c>
      <c r="AL52" s="1">
        <v>60</v>
      </c>
      <c r="AM52" s="1" t="s">
        <v>14</v>
      </c>
      <c r="AO52" s="1" t="s">
        <v>19</v>
      </c>
      <c r="AP52" s="1">
        <v>14.17</v>
      </c>
      <c r="AQ52" s="1" t="s">
        <v>16</v>
      </c>
      <c r="AR52" s="1" t="s">
        <v>4</v>
      </c>
      <c r="AS52" s="1">
        <v>12.5</v>
      </c>
      <c r="BC52" s="1" t="s">
        <v>18</v>
      </c>
      <c r="BD52" s="1">
        <v>60</v>
      </c>
      <c r="BE52" s="1" t="s">
        <v>14</v>
      </c>
      <c r="BG52" s="1" t="s">
        <v>19</v>
      </c>
      <c r="BH52" s="1">
        <v>14.17</v>
      </c>
      <c r="BI52" s="1" t="s">
        <v>16</v>
      </c>
      <c r="BJ52" s="1" t="s">
        <v>4</v>
      </c>
      <c r="BK52" s="1">
        <v>12.5</v>
      </c>
    </row>
    <row r="53" spans="1:71" x14ac:dyDescent="0.2">
      <c r="A53" s="1" t="s">
        <v>20</v>
      </c>
      <c r="B53" s="1">
        <v>4</v>
      </c>
      <c r="C53" s="1" t="s">
        <v>14</v>
      </c>
      <c r="H53" s="1" t="s">
        <v>5</v>
      </c>
      <c r="I53" s="1">
        <v>10.96</v>
      </c>
      <c r="R53" s="1" t="s">
        <v>20</v>
      </c>
      <c r="S53" s="1">
        <v>4</v>
      </c>
      <c r="T53" s="1" t="s">
        <v>14</v>
      </c>
      <c r="Y53" s="1" t="s">
        <v>5</v>
      </c>
      <c r="Z53" s="1">
        <v>10.96</v>
      </c>
      <c r="AK53" s="1" t="s">
        <v>20</v>
      </c>
      <c r="AL53" s="1">
        <v>4</v>
      </c>
      <c r="AM53" s="1" t="s">
        <v>14</v>
      </c>
      <c r="AR53" s="1" t="s">
        <v>5</v>
      </c>
      <c r="AS53" s="1">
        <v>10.96</v>
      </c>
      <c r="BC53" s="1" t="s">
        <v>20</v>
      </c>
      <c r="BD53" s="1">
        <v>4</v>
      </c>
      <c r="BE53" s="1" t="s">
        <v>14</v>
      </c>
      <c r="BJ53" s="1" t="s">
        <v>5</v>
      </c>
      <c r="BK53" s="1">
        <v>10.96</v>
      </c>
    </row>
    <row r="54" spans="1:71" x14ac:dyDescent="0.2">
      <c r="A54" s="1" t="s">
        <v>21</v>
      </c>
      <c r="B54" s="1">
        <f>B52-B53</f>
        <v>56</v>
      </c>
      <c r="C54" s="1" t="s">
        <v>14</v>
      </c>
      <c r="H54" s="1" t="s">
        <v>6</v>
      </c>
      <c r="I54" s="1">
        <v>9.36</v>
      </c>
      <c r="R54" s="1" t="s">
        <v>21</v>
      </c>
      <c r="S54" s="1">
        <f>S52-S53</f>
        <v>56</v>
      </c>
      <c r="T54" s="1" t="s">
        <v>14</v>
      </c>
      <c r="Y54" s="1" t="s">
        <v>6</v>
      </c>
      <c r="Z54" s="1">
        <v>9.36</v>
      </c>
      <c r="AK54" s="1" t="s">
        <v>21</v>
      </c>
      <c r="AL54" s="1">
        <f>AL52-AL53</f>
        <v>56</v>
      </c>
      <c r="AM54" s="1" t="s">
        <v>14</v>
      </c>
      <c r="AR54" s="1" t="s">
        <v>6</v>
      </c>
      <c r="AS54" s="1">
        <v>9.36</v>
      </c>
      <c r="BC54" s="1" t="s">
        <v>21</v>
      </c>
      <c r="BD54" s="1">
        <f>BD52-BD53</f>
        <v>56</v>
      </c>
      <c r="BE54" s="1" t="s">
        <v>14</v>
      </c>
      <c r="BJ54" s="1" t="s">
        <v>6</v>
      </c>
      <c r="BK54" s="1">
        <v>9.36</v>
      </c>
    </row>
    <row r="55" spans="1:71" x14ac:dyDescent="0.2">
      <c r="H55" s="1" t="s">
        <v>7</v>
      </c>
      <c r="I55" s="1">
        <v>7.82</v>
      </c>
      <c r="Y55" s="1" t="s">
        <v>7</v>
      </c>
      <c r="Z55" s="1">
        <v>7.82</v>
      </c>
      <c r="AR55" s="1" t="s">
        <v>7</v>
      </c>
      <c r="AS55" s="1">
        <v>7.82</v>
      </c>
      <c r="BJ55" s="1" t="s">
        <v>7</v>
      </c>
      <c r="BK55" s="1">
        <v>7.82</v>
      </c>
    </row>
    <row r="56" spans="1:71" x14ac:dyDescent="0.2">
      <c r="H56" s="1" t="s">
        <v>8</v>
      </c>
      <c r="I56" s="1">
        <v>6.28</v>
      </c>
      <c r="Y56" s="1" t="s">
        <v>8</v>
      </c>
      <c r="Z56" s="1">
        <v>6.28</v>
      </c>
      <c r="AR56" s="1" t="s">
        <v>8</v>
      </c>
      <c r="AS56" s="1">
        <v>6.28</v>
      </c>
      <c r="BJ56" s="1" t="s">
        <v>8</v>
      </c>
      <c r="BK56" s="1">
        <v>6.28</v>
      </c>
    </row>
    <row r="57" spans="1:71" x14ac:dyDescent="0.2">
      <c r="H57" s="1" t="s">
        <v>9</v>
      </c>
      <c r="I57" s="1">
        <v>4.62</v>
      </c>
      <c r="L57" s="1" t="s">
        <v>22</v>
      </c>
      <c r="M57" s="1">
        <f>((B60-B61)*F51)/(0.81*B51*F52)</f>
        <v>0</v>
      </c>
      <c r="O57" s="1">
        <f>B59</f>
        <v>9</v>
      </c>
      <c r="Y57" s="1" t="s">
        <v>9</v>
      </c>
      <c r="Z57" s="1">
        <v>4.62</v>
      </c>
      <c r="AC57" s="1" t="s">
        <v>22</v>
      </c>
      <c r="AD57" s="1">
        <f>((S60-S61)*W51)/(0.81*S51*W52)</f>
        <v>-3.5683165326386534</v>
      </c>
      <c r="AF57" s="1">
        <f>S59</f>
        <v>9</v>
      </c>
      <c r="AR57" s="1" t="s">
        <v>9</v>
      </c>
      <c r="AS57" s="1">
        <v>4.62</v>
      </c>
      <c r="AV57" s="1" t="s">
        <v>22</v>
      </c>
      <c r="AW57" s="1">
        <f>((AL60-AL61)*AP51)/(0.81*AL51*AP52)</f>
        <v>-3.5683165326386534</v>
      </c>
      <c r="AY57" s="1">
        <f>AL59</f>
        <v>9</v>
      </c>
      <c r="BJ57" s="1" t="s">
        <v>9</v>
      </c>
      <c r="BK57" s="1">
        <v>4.62</v>
      </c>
      <c r="BN57" s="1" t="s">
        <v>22</v>
      </c>
      <c r="BO57" s="1">
        <f>((BD60-BD61)*BH51)/(0.81*BD51*BH52)</f>
        <v>-1.7500660701476194</v>
      </c>
      <c r="BQ57" s="1">
        <f>BD59</f>
        <v>9</v>
      </c>
    </row>
    <row r="58" spans="1:71" x14ac:dyDescent="0.2">
      <c r="H58" s="1" t="s">
        <v>9</v>
      </c>
      <c r="I58" s="1">
        <v>3.08</v>
      </c>
      <c r="L58" s="1" t="s">
        <v>23</v>
      </c>
      <c r="M58" s="1">
        <f>B61/B60</f>
        <v>1</v>
      </c>
      <c r="N58" s="1" t="s">
        <v>24</v>
      </c>
      <c r="O58" s="1">
        <f>(0.0035/0.00196)*M58</f>
        <v>1.7857142857142858</v>
      </c>
      <c r="Y58" s="1" t="s">
        <v>9</v>
      </c>
      <c r="Z58" s="1">
        <v>3.08</v>
      </c>
      <c r="AC58" s="1" t="s">
        <v>23</v>
      </c>
      <c r="AD58" s="1">
        <f>S61/S60</f>
        <v>1.4015345268542201</v>
      </c>
      <c r="AE58" s="1" t="s">
        <v>24</v>
      </c>
      <c r="AF58" s="1">
        <f>(0.0035/0.00196)*AD58</f>
        <v>2.5027402265253933</v>
      </c>
      <c r="AR58" s="1" t="s">
        <v>9</v>
      </c>
      <c r="AS58" s="1">
        <v>3.08</v>
      </c>
      <c r="AV58" s="1" t="s">
        <v>23</v>
      </c>
      <c r="AW58" s="1">
        <f>AL61/AL60</f>
        <v>1.4015345268542201</v>
      </c>
      <c r="AX58" s="1" t="s">
        <v>24</v>
      </c>
      <c r="AY58" s="1">
        <f>(0.0035/0.00196)*AW58</f>
        <v>2.5027402265253933</v>
      </c>
      <c r="BJ58" s="1" t="s">
        <v>9</v>
      </c>
      <c r="BK58" s="1">
        <v>3.08</v>
      </c>
      <c r="BN58" s="1" t="s">
        <v>23</v>
      </c>
      <c r="BO58" s="1">
        <f>BD61/BD60</f>
        <v>1.2452229299363058</v>
      </c>
      <c r="BP58" s="1" t="s">
        <v>24</v>
      </c>
      <c r="BQ58" s="1">
        <f>(0.0035/0.00196)*BO58</f>
        <v>2.2236123748862604</v>
      </c>
    </row>
    <row r="59" spans="1:71" x14ac:dyDescent="0.2">
      <c r="B59" s="1">
        <v>9</v>
      </c>
      <c r="C59" s="1" t="s">
        <v>25</v>
      </c>
      <c r="L59" s="1" t="s">
        <v>26</v>
      </c>
      <c r="M59" s="1">
        <f>(B60*F51)/(B51*B54*F52)</f>
        <v>0.10322629969418962</v>
      </c>
      <c r="S59" s="1">
        <v>9</v>
      </c>
      <c r="T59" s="1" t="s">
        <v>25</v>
      </c>
      <c r="AC59" s="1" t="s">
        <v>26</v>
      </c>
      <c r="AD59" s="1">
        <f>(S60*W51)/(S51*S54*W52)</f>
        <v>0.12853975535168197</v>
      </c>
      <c r="AL59" s="1">
        <v>9</v>
      </c>
      <c r="AM59" s="1" t="s">
        <v>25</v>
      </c>
      <c r="AV59" s="1" t="s">
        <v>26</v>
      </c>
      <c r="AW59" s="1">
        <f>(AL60*AP51)/(AL51*AL54*AP52)</f>
        <v>0.12853975535168197</v>
      </c>
      <c r="BD59" s="1">
        <v>9</v>
      </c>
      <c r="BE59" s="1" t="s">
        <v>25</v>
      </c>
      <c r="BN59" s="1" t="s">
        <v>26</v>
      </c>
      <c r="BO59" s="1">
        <f>(BD60*BH51)/(BD51*BD54*BH52)</f>
        <v>0.10322629969418962</v>
      </c>
    </row>
    <row r="60" spans="1:71" x14ac:dyDescent="0.2">
      <c r="A60" s="1" t="s">
        <v>27</v>
      </c>
      <c r="B60" s="1">
        <f>I56</f>
        <v>6.28</v>
      </c>
      <c r="C60" s="1">
        <f>B61</f>
        <v>6.28</v>
      </c>
      <c r="L60" s="1" t="s">
        <v>28</v>
      </c>
      <c r="M60" s="1">
        <f>(M59/(2*0.81))*((1-O58)+SQRT(((1-O58)^2)+((4*0.81*O58/M59)*B53/B54)))*B54</f>
        <v>4.8668218432023505</v>
      </c>
      <c r="R60" s="1" t="s">
        <v>27</v>
      </c>
      <c r="S60" s="1">
        <f>Z55</f>
        <v>7.82</v>
      </c>
      <c r="T60" s="1">
        <f>S61</f>
        <v>10.96</v>
      </c>
      <c r="AC60" s="1" t="s">
        <v>28</v>
      </c>
      <c r="AD60" s="1">
        <f>(AD59/(2*0.81))*((1-AF58)+SQRT(((1-AF58)^2)+((4*0.81*AF58/AD59)*S53/S54)))*S54</f>
        <v>4.8791573907489152</v>
      </c>
      <c r="AK60" s="1" t="s">
        <v>27</v>
      </c>
      <c r="AL60" s="1">
        <f>AS55</f>
        <v>7.82</v>
      </c>
      <c r="AM60" s="1">
        <f>AL61</f>
        <v>10.96</v>
      </c>
      <c r="AV60" s="1" t="s">
        <v>28</v>
      </c>
      <c r="AW60" s="1">
        <f>(AW59/(2*0.81))*((1-AY58)+SQRT(((1-AY58)^2)+((4*0.81*AY58/AW59)*AL53/AL54)))*AL54</f>
        <v>4.8791573907489152</v>
      </c>
      <c r="BC60" s="1" t="s">
        <v>27</v>
      </c>
      <c r="BD60" s="1">
        <f>BK56</f>
        <v>6.28</v>
      </c>
      <c r="BE60" s="1">
        <f>BD61</f>
        <v>7.82</v>
      </c>
      <c r="BN60" s="1" t="s">
        <v>28</v>
      </c>
      <c r="BO60" s="1">
        <f>(BO59/(2*0.81))*((1-BQ58)+SQRT(((1-BQ58)^2)+((4*0.81*BQ58/BO59)*BD53/BD54)))*BD54</f>
        <v>4.7189407558539873</v>
      </c>
    </row>
    <row r="61" spans="1:71" x14ac:dyDescent="0.2">
      <c r="A61" s="1" t="s">
        <v>29</v>
      </c>
      <c r="B61" s="1">
        <f>I56</f>
        <v>6.28</v>
      </c>
      <c r="C61" s="1">
        <f>B60</f>
        <v>6.28</v>
      </c>
      <c r="R61" s="1" t="s">
        <v>29</v>
      </c>
      <c r="S61" s="1">
        <f>Z53</f>
        <v>10.96</v>
      </c>
      <c r="T61" s="1">
        <f>S60</f>
        <v>7.82</v>
      </c>
      <c r="AK61" s="1" t="s">
        <v>29</v>
      </c>
      <c r="AL61" s="1">
        <f>AS53</f>
        <v>10.96</v>
      </c>
      <c r="AM61" s="1">
        <f>AL60</f>
        <v>7.82</v>
      </c>
      <c r="BC61" s="1" t="s">
        <v>29</v>
      </c>
      <c r="BD61" s="1">
        <f>BK55</f>
        <v>7.82</v>
      </c>
      <c r="BE61" s="1">
        <f>BD60</f>
        <v>6.28</v>
      </c>
    </row>
    <row r="62" spans="1:71" x14ac:dyDescent="0.2">
      <c r="A62" s="1" t="s">
        <v>30</v>
      </c>
      <c r="B62" s="1">
        <f>M60</f>
        <v>4.8668218432023505</v>
      </c>
      <c r="C62" s="1">
        <f>M65</f>
        <v>4.8668218432023505</v>
      </c>
      <c r="L62" s="1" t="s">
        <v>22</v>
      </c>
      <c r="M62" s="1">
        <f>((C60-C61)*F51)/(0.81*B51*F52)</f>
        <v>0</v>
      </c>
      <c r="O62" s="1" t="str">
        <f>C59</f>
        <v>9'</v>
      </c>
      <c r="R62" s="1" t="s">
        <v>30</v>
      </c>
      <c r="S62" s="1">
        <f>AD60</f>
        <v>4.8791573907489152</v>
      </c>
      <c r="T62" s="1">
        <f>AD65</f>
        <v>6.440986999994128</v>
      </c>
      <c r="AC62" s="1" t="s">
        <v>22</v>
      </c>
      <c r="AD62" s="1">
        <f>((T60-T61)*W51)/(0.81*S51*W52)</f>
        <v>3.5683165326386534</v>
      </c>
      <c r="AF62" s="1" t="str">
        <f>T59</f>
        <v>9'</v>
      </c>
      <c r="AK62" s="1" t="s">
        <v>30</v>
      </c>
      <c r="AL62" s="1">
        <f>AW60</f>
        <v>4.8791573907489152</v>
      </c>
      <c r="AM62" s="1">
        <f>AW65</f>
        <v>6.440986999994128</v>
      </c>
      <c r="AV62" s="1" t="s">
        <v>22</v>
      </c>
      <c r="AW62" s="1">
        <f>((AM60-AM61)*AP51)/(0.81*AL51*AP52)</f>
        <v>3.5683165326386534</v>
      </c>
      <c r="AY62" s="1" t="str">
        <f>AM59</f>
        <v>9'</v>
      </c>
      <c r="BC62" s="1" t="s">
        <v>30</v>
      </c>
      <c r="BD62" s="1">
        <f>BO60</f>
        <v>4.7189407558539873</v>
      </c>
      <c r="BE62" s="1">
        <f>BO65</f>
        <v>5.4670044174545982</v>
      </c>
      <c r="BN62" s="1" t="s">
        <v>22</v>
      </c>
      <c r="BO62" s="1">
        <f>((BE60-BE61)*BH51)/(0.81*BD51*BH52)</f>
        <v>1.7500660701476194</v>
      </c>
      <c r="BQ62" s="1" t="str">
        <f>BE59</f>
        <v>9'</v>
      </c>
    </row>
    <row r="63" spans="1:71" x14ac:dyDescent="0.2">
      <c r="A63" s="1" t="s">
        <v>31</v>
      </c>
      <c r="B63" s="1">
        <f>(B62-B53)/B62*0.0035</f>
        <v>6.2337939397673684E-4</v>
      </c>
      <c r="C63" s="1">
        <f>(C62-B53)/C62*0.0035</f>
        <v>6.2337939397673684E-4</v>
      </c>
      <c r="L63" s="1" t="s">
        <v>23</v>
      </c>
      <c r="M63" s="1">
        <f>C61/C60</f>
        <v>1</v>
      </c>
      <c r="N63" s="1" t="s">
        <v>24</v>
      </c>
      <c r="O63" s="1">
        <f>(0.0035/0.00196)*M63</f>
        <v>1.7857142857142858</v>
      </c>
      <c r="R63" s="1" t="s">
        <v>31</v>
      </c>
      <c r="S63" s="1">
        <f>(S62-S53)/S62*0.0035</f>
        <v>6.3065210264694877E-4</v>
      </c>
      <c r="T63" s="1">
        <f>(T62-S53)/T62*0.0035</f>
        <v>1.3264200812681717E-3</v>
      </c>
      <c r="AC63" s="1" t="s">
        <v>23</v>
      </c>
      <c r="AD63" s="1">
        <f>T61/T60</f>
        <v>0.71350364963503643</v>
      </c>
      <c r="AE63" s="1" t="s">
        <v>24</v>
      </c>
      <c r="AF63" s="1">
        <f>(0.0035/0.00196)*AD63</f>
        <v>1.2741136600625651</v>
      </c>
      <c r="AK63" s="1" t="s">
        <v>31</v>
      </c>
      <c r="AL63" s="1">
        <f>(AL62-AL53)/AL62*0.0035</f>
        <v>6.3065210264694877E-4</v>
      </c>
      <c r="AM63" s="1">
        <f>(AM62-AL53)/AM62*0.0035</f>
        <v>1.3264200812681717E-3</v>
      </c>
      <c r="AV63" s="1" t="s">
        <v>23</v>
      </c>
      <c r="AW63" s="1">
        <f>AM61/AM60</f>
        <v>0.71350364963503643</v>
      </c>
      <c r="AX63" s="1" t="s">
        <v>24</v>
      </c>
      <c r="AY63" s="1">
        <f>(0.0035/0.00196)*AW63</f>
        <v>1.2741136600625651</v>
      </c>
      <c r="BC63" s="1" t="s">
        <v>31</v>
      </c>
      <c r="BD63" s="1">
        <f>(BD62-BD53)/BD62*0.0035</f>
        <v>5.3323251459926036E-4</v>
      </c>
      <c r="BE63" s="1">
        <f>(BE62-BD53)/BE62*0.0035</f>
        <v>9.3918260696809373E-4</v>
      </c>
      <c r="BN63" s="1" t="s">
        <v>23</v>
      </c>
      <c r="BO63" s="1">
        <f>BE61/BE60</f>
        <v>0.80306905370843995</v>
      </c>
      <c r="BP63" s="1" t="s">
        <v>24</v>
      </c>
      <c r="BQ63" s="1">
        <f>(0.0035/0.00196)*BO63</f>
        <v>1.4340518816222143</v>
      </c>
    </row>
    <row r="64" spans="1:71" x14ac:dyDescent="0.2">
      <c r="A64" s="1" t="s">
        <v>32</v>
      </c>
      <c r="B64" s="1">
        <f>B63*200000</f>
        <v>124.67587879534737</v>
      </c>
      <c r="C64" s="1">
        <f>C63*200000</f>
        <v>124.67587879534737</v>
      </c>
      <c r="L64" s="1" t="s">
        <v>26</v>
      </c>
      <c r="M64" s="1">
        <f>(C60*F51)/(B51*B54*F52)</f>
        <v>0.10322629969418962</v>
      </c>
      <c r="R64" s="1" t="s">
        <v>32</v>
      </c>
      <c r="S64" s="1">
        <f>S63*200000</f>
        <v>126.13042052938975</v>
      </c>
      <c r="T64" s="1">
        <f>T63*200000</f>
        <v>265.28401625363432</v>
      </c>
      <c r="AC64" s="1" t="s">
        <v>26</v>
      </c>
      <c r="AD64" s="1">
        <f>(T60*W51)/(S51*S54*W52)</f>
        <v>0.18015290519877677</v>
      </c>
      <c r="AK64" s="1" t="s">
        <v>32</v>
      </c>
      <c r="AL64" s="1">
        <f>AL63*200000</f>
        <v>126.13042052938975</v>
      </c>
      <c r="AM64" s="1">
        <f>AM63*200000</f>
        <v>265.28401625363432</v>
      </c>
      <c r="AV64" s="1" t="s">
        <v>26</v>
      </c>
      <c r="AW64" s="1">
        <f>(AM60*AP51)/(AL51*AL54*AP52)</f>
        <v>0.18015290519877677</v>
      </c>
      <c r="BC64" s="1" t="s">
        <v>32</v>
      </c>
      <c r="BD64" s="1">
        <f>BD63*200000</f>
        <v>106.64650291985207</v>
      </c>
      <c r="BE64" s="1">
        <f>BE63*200000</f>
        <v>187.83652139361874</v>
      </c>
      <c r="BN64" s="1" t="s">
        <v>26</v>
      </c>
      <c r="BO64" s="1">
        <f>(BE60*BH51)/(BD51*BD54*BH52)</f>
        <v>0.12853975535168197</v>
      </c>
    </row>
    <row r="65" spans="1:71" x14ac:dyDescent="0.2">
      <c r="A65" s="1" t="s">
        <v>33</v>
      </c>
      <c r="B65" s="1">
        <f>IF(ABS(B64)&gt;F51,F51*SIGN(B64),B64)</f>
        <v>124.67587879534737</v>
      </c>
      <c r="C65" s="1">
        <f>IF(ABS(C64)&gt;F51,F51*SIGN(C64),C64)</f>
        <v>124.67587879534737</v>
      </c>
      <c r="L65" s="1" t="s">
        <v>28</v>
      </c>
      <c r="M65" s="1">
        <f>(M64/(2*0.81))*((1-O63)+SQRT(((1-O63)^2)+((4*0.81*O63/M64)*B53/B54)))*B54</f>
        <v>4.8668218432023505</v>
      </c>
      <c r="R65" s="1" t="s">
        <v>33</v>
      </c>
      <c r="S65" s="1">
        <f>IF(ABS(S64)&gt;W51,W51*SIGN(S64),S64)</f>
        <v>126.13042052938975</v>
      </c>
      <c r="T65" s="1">
        <f>IF(ABS(T64)&gt;W51,W51*SIGN(T64),T64)</f>
        <v>265.28401625363432</v>
      </c>
      <c r="AC65" s="1" t="s">
        <v>28</v>
      </c>
      <c r="AD65" s="1">
        <f>(AD64/(2*0.81))*((1-AF63)+SQRT(((1-AF63)^2)+((4*0.81*AF63/AD64)*S53/S54)))*S54</f>
        <v>6.440986999994128</v>
      </c>
      <c r="AK65" s="1" t="s">
        <v>33</v>
      </c>
      <c r="AL65" s="1">
        <f>IF(ABS(AL64)&gt;AP51,AP51*SIGN(AL64),AL64)</f>
        <v>126.13042052938975</v>
      </c>
      <c r="AM65" s="1">
        <f>IF(ABS(AM64)&gt;AP51,AP51*SIGN(AM64),AM64)</f>
        <v>265.28401625363432</v>
      </c>
      <c r="AV65" s="1" t="s">
        <v>28</v>
      </c>
      <c r="AW65" s="1">
        <f>(AW64/(2*0.81))*((1-AY63)+SQRT(((1-AY63)^2)+((4*0.81*AY63/AW64)*AL53/AL54)))*AL54</f>
        <v>6.440986999994128</v>
      </c>
      <c r="BC65" s="1" t="s">
        <v>33</v>
      </c>
      <c r="BD65" s="1">
        <f>IF(ABS(BD64)&gt;BH51,BH51*SIGN(BD64),BD64)</f>
        <v>106.64650291985207</v>
      </c>
      <c r="BE65" s="1">
        <f>IF(ABS(BE64)&gt;BH51,BH51*SIGN(BE64),BE64)</f>
        <v>187.83652139361874</v>
      </c>
      <c r="BN65" s="1" t="s">
        <v>28</v>
      </c>
      <c r="BO65" s="1">
        <f>(BO64/(2*0.81))*((1-BQ63)+SQRT(((1-BQ63)^2)+((4*0.81*BQ63/BO64)*BD53/BD54)))*BD54</f>
        <v>5.4670044174545982</v>
      </c>
    </row>
    <row r="66" spans="1:71" x14ac:dyDescent="0.2">
      <c r="A66" s="1" t="s">
        <v>34</v>
      </c>
      <c r="B66" s="1">
        <f>0.81*B51*B62*F52/10</f>
        <v>167.57976320917084</v>
      </c>
      <c r="C66" s="1">
        <f>0.81*B51*C62*F52/10</f>
        <v>167.57976320917084</v>
      </c>
      <c r="R66" s="1" t="s">
        <v>34</v>
      </c>
      <c r="S66" s="1">
        <f>0.81*S51*S62*W52/10</f>
        <v>168.00451435139649</v>
      </c>
      <c r="T66" s="1">
        <f>0.81*S51*T62*W52/10</f>
        <v>221.7831494694978</v>
      </c>
      <c r="AK66" s="1" t="s">
        <v>34</v>
      </c>
      <c r="AL66" s="1">
        <f>0.81*AL51*AL62*AP52/10</f>
        <v>168.00451435139649</v>
      </c>
      <c r="AM66" s="1">
        <f>0.81*AL51*AM62*AP52/10</f>
        <v>221.7831494694978</v>
      </c>
      <c r="BC66" s="1" t="s">
        <v>34</v>
      </c>
      <c r="BD66" s="1">
        <f>0.81*BD51*BD62*BH52/10</f>
        <v>162.48775894039593</v>
      </c>
      <c r="BE66" s="1">
        <f>0.81*BD51*BE62*BH52/10</f>
        <v>188.24590980665593</v>
      </c>
    </row>
    <row r="67" spans="1:71" x14ac:dyDescent="0.2">
      <c r="A67" s="1" t="s">
        <v>35</v>
      </c>
      <c r="B67" s="1">
        <f>B61*B65/10</f>
        <v>78.296451883478156</v>
      </c>
      <c r="C67" s="1">
        <f>C61*C65/10</f>
        <v>78.296451883478156</v>
      </c>
      <c r="R67" s="1" t="s">
        <v>35</v>
      </c>
      <c r="S67" s="1">
        <f>S61*S65/10</f>
        <v>138.23894090021116</v>
      </c>
      <c r="T67" s="1">
        <f>T61*T65/10</f>
        <v>207.45210071034202</v>
      </c>
      <c r="AK67" s="1" t="s">
        <v>35</v>
      </c>
      <c r="AL67" s="1">
        <f>AL61*AL65/10</f>
        <v>138.23894090021116</v>
      </c>
      <c r="AM67" s="1">
        <f>AM61*AM65/10</f>
        <v>207.45210071034202</v>
      </c>
      <c r="BC67" s="1" t="s">
        <v>35</v>
      </c>
      <c r="BD67" s="1">
        <f>BD61*BD65/10</f>
        <v>83.397565283324326</v>
      </c>
      <c r="BE67" s="1">
        <f>BE61*BE65/10</f>
        <v>117.96133543519257</v>
      </c>
    </row>
    <row r="68" spans="1:71" x14ac:dyDescent="0.2">
      <c r="A68" s="1" t="s">
        <v>36</v>
      </c>
      <c r="B68" s="1">
        <f>B60*F51/10</f>
        <v>245.7364</v>
      </c>
      <c r="C68" s="1">
        <f>C60*F51/10</f>
        <v>245.7364</v>
      </c>
      <c r="R68" s="1" t="s">
        <v>36</v>
      </c>
      <c r="S68" s="1">
        <f>S60*W51/10</f>
        <v>305.99660000000006</v>
      </c>
      <c r="T68" s="1">
        <f>T60*W51/10</f>
        <v>428.8648</v>
      </c>
      <c r="AK68" s="1" t="s">
        <v>36</v>
      </c>
      <c r="AL68" s="1">
        <f>AL60*AP51/10</f>
        <v>305.99660000000006</v>
      </c>
      <c r="AM68" s="1">
        <f>AM60*AP51/10</f>
        <v>428.8648</v>
      </c>
      <c r="BC68" s="1" t="s">
        <v>36</v>
      </c>
      <c r="BD68" s="1">
        <f>BD60*BH51/10</f>
        <v>245.7364</v>
      </c>
      <c r="BE68" s="1">
        <f>BE60*BH51/10</f>
        <v>305.99660000000006</v>
      </c>
    </row>
    <row r="69" spans="1:71" x14ac:dyDescent="0.2">
      <c r="A69" s="1" t="s">
        <v>37</v>
      </c>
      <c r="B69" s="1">
        <f>B68-B67-B66</f>
        <v>-0.1398150926489734</v>
      </c>
      <c r="C69" s="1">
        <f>C68-C67-C66</f>
        <v>-0.1398150926489734</v>
      </c>
      <c r="R69" s="1" t="s">
        <v>37</v>
      </c>
      <c r="S69" s="1">
        <f>S68-S67-S66</f>
        <v>-0.2468552516075988</v>
      </c>
      <c r="T69" s="1">
        <f>T68-T67-T66</f>
        <v>-0.3704501798398212</v>
      </c>
      <c r="AK69" s="1" t="s">
        <v>37</v>
      </c>
      <c r="AL69" s="1">
        <f>AL68-AL67-AL66</f>
        <v>-0.2468552516075988</v>
      </c>
      <c r="AM69" s="1">
        <f>AM68-AM67-AM66</f>
        <v>-0.3704501798398212</v>
      </c>
      <c r="BC69" s="1" t="s">
        <v>37</v>
      </c>
      <c r="BD69" s="1">
        <f>BD68-BD67-BD66</f>
        <v>-0.14892422372025749</v>
      </c>
      <c r="BE69" s="1">
        <f>BE68-BE67-BE66</f>
        <v>-0.21064524184842526</v>
      </c>
    </row>
    <row r="70" spans="1:71" x14ac:dyDescent="0.2">
      <c r="A70" s="1" t="s">
        <v>38</v>
      </c>
      <c r="B70" s="1">
        <f>(B68*(B52-B53)-B67*B53-B66*0.416*B62)/100</f>
        <v>131.0877095800702</v>
      </c>
      <c r="C70" s="1">
        <f>-(C68*(B52-B53)-C67*B53-C66*0.416*C62)/100</f>
        <v>-131.0877095800702</v>
      </c>
      <c r="R70" s="1" t="s">
        <v>38</v>
      </c>
      <c r="S70" s="1">
        <f>(S68*(S52-S53)-S67*S53-S66*0.416*S62)/100</f>
        <v>162.41850121762411</v>
      </c>
      <c r="T70" s="1">
        <f>-(T68*(S52-S53)-T67*S53-T66*0.416*T62)/100</f>
        <v>-225.92363406017503</v>
      </c>
      <c r="AK70" s="1" t="s">
        <v>38</v>
      </c>
      <c r="AL70" s="1">
        <f>(AL68*(AL52-AL53)-AL67*AL53-AL66*0.416*AL62)/100</f>
        <v>162.41850121762411</v>
      </c>
      <c r="AM70" s="1">
        <f>-(AM68*(AL52-AL53)-AM67*AL53-AM66*0.416*AM62)/100</f>
        <v>-225.92363406017503</v>
      </c>
      <c r="BC70" s="1" t="s">
        <v>38</v>
      </c>
      <c r="BD70" s="1">
        <f>(BD68*(BD52-BD53)-BD67*BD53-BD66*0.416*BD62)/100</f>
        <v>131.08671773942359</v>
      </c>
      <c r="BE70" s="1">
        <f>-(BE68*(BD52-BD53)-BE67*BD53-BE66*0.416*BE62)/100</f>
        <v>-162.35841510539242</v>
      </c>
    </row>
    <row r="73" spans="1:71" x14ac:dyDescent="0.2">
      <c r="A73" s="1" t="s">
        <v>11</v>
      </c>
      <c r="C73" s="1">
        <v>4</v>
      </c>
      <c r="L73" s="5">
        <v>24</v>
      </c>
      <c r="M73" s="4">
        <v>25</v>
      </c>
      <c r="N73" s="4">
        <v>25</v>
      </c>
      <c r="O73" s="4">
        <v>26</v>
      </c>
      <c r="P73" s="4">
        <v>26</v>
      </c>
      <c r="Q73" s="4">
        <v>27</v>
      </c>
      <c r="R73" s="1" t="s">
        <v>11</v>
      </c>
      <c r="T73" s="1">
        <v>4</v>
      </c>
      <c r="AC73" s="4">
        <v>24</v>
      </c>
      <c r="AD73" s="5">
        <v>25</v>
      </c>
      <c r="AE73" s="5">
        <v>25</v>
      </c>
      <c r="AF73" s="4">
        <v>26</v>
      </c>
      <c r="AG73" s="4">
        <v>26</v>
      </c>
      <c r="AH73" s="4">
        <v>27</v>
      </c>
      <c r="AK73" s="1" t="s">
        <v>11</v>
      </c>
      <c r="AM73" s="1">
        <v>4</v>
      </c>
      <c r="AV73" s="4">
        <v>24</v>
      </c>
      <c r="AW73" s="4">
        <v>25</v>
      </c>
      <c r="AX73" s="4">
        <v>25</v>
      </c>
      <c r="AY73" s="5">
        <v>26</v>
      </c>
      <c r="AZ73" s="5">
        <v>26</v>
      </c>
      <c r="BA73" s="4">
        <v>27</v>
      </c>
      <c r="BC73" s="1" t="s">
        <v>11</v>
      </c>
      <c r="BE73" s="1">
        <v>4</v>
      </c>
      <c r="BN73" s="4">
        <v>24</v>
      </c>
      <c r="BO73" s="4">
        <v>25</v>
      </c>
      <c r="BP73" s="4">
        <v>25</v>
      </c>
      <c r="BQ73" s="4">
        <v>26</v>
      </c>
      <c r="BR73" s="4">
        <v>26</v>
      </c>
      <c r="BS73" s="5">
        <v>27</v>
      </c>
    </row>
    <row r="74" spans="1:71" x14ac:dyDescent="0.2">
      <c r="J74" s="1" t="s">
        <v>12</v>
      </c>
      <c r="L74" s="5" t="s">
        <v>8</v>
      </c>
      <c r="M74" s="4" t="s">
        <v>6</v>
      </c>
      <c r="N74" s="4" t="s">
        <v>6</v>
      </c>
      <c r="O74" s="4" t="s">
        <v>6</v>
      </c>
      <c r="P74" s="4" t="s">
        <v>6</v>
      </c>
      <c r="Q74" s="4" t="s">
        <v>8</v>
      </c>
      <c r="AA74" s="1" t="s">
        <v>12</v>
      </c>
      <c r="AC74" s="4" t="s">
        <v>8</v>
      </c>
      <c r="AD74" s="5" t="s">
        <v>6</v>
      </c>
      <c r="AE74" s="5" t="s">
        <v>6</v>
      </c>
      <c r="AF74" s="4" t="s">
        <v>6</v>
      </c>
      <c r="AG74" s="4" t="s">
        <v>6</v>
      </c>
      <c r="AH74" s="4" t="s">
        <v>8</v>
      </c>
      <c r="AT74" s="1" t="s">
        <v>12</v>
      </c>
      <c r="AV74" s="4" t="s">
        <v>8</v>
      </c>
      <c r="AW74" s="4" t="s">
        <v>6</v>
      </c>
      <c r="AX74" s="4" t="s">
        <v>6</v>
      </c>
      <c r="AY74" s="5" t="s">
        <v>6</v>
      </c>
      <c r="AZ74" s="5" t="s">
        <v>6</v>
      </c>
      <c r="BA74" s="4" t="s">
        <v>8</v>
      </c>
      <c r="BL74" s="1" t="s">
        <v>12</v>
      </c>
      <c r="BN74" s="4" t="s">
        <v>8</v>
      </c>
      <c r="BO74" s="4" t="s">
        <v>6</v>
      </c>
      <c r="BP74" s="4" t="s">
        <v>6</v>
      </c>
      <c r="BQ74" s="4" t="s">
        <v>6</v>
      </c>
      <c r="BR74" s="4" t="s">
        <v>6</v>
      </c>
      <c r="BS74" s="5" t="s">
        <v>8</v>
      </c>
    </row>
    <row r="75" spans="1:71" x14ac:dyDescent="0.2">
      <c r="A75" s="1" t="s">
        <v>13</v>
      </c>
      <c r="B75" s="1">
        <v>30</v>
      </c>
      <c r="C75" s="1" t="s">
        <v>14</v>
      </c>
      <c r="E75" s="1" t="s">
        <v>15</v>
      </c>
      <c r="F75" s="1">
        <v>391.3</v>
      </c>
      <c r="G75" s="1" t="s">
        <v>16</v>
      </c>
      <c r="I75" s="1" t="s">
        <v>17</v>
      </c>
      <c r="J75" s="1" t="s">
        <v>3</v>
      </c>
      <c r="L75" s="5" t="s">
        <v>8</v>
      </c>
      <c r="M75" s="4" t="s">
        <v>8</v>
      </c>
      <c r="N75" s="4" t="s">
        <v>8</v>
      </c>
      <c r="O75" s="4" t="s">
        <v>8</v>
      </c>
      <c r="P75" s="4" t="s">
        <v>8</v>
      </c>
      <c r="Q75" s="4" t="s">
        <v>8</v>
      </c>
      <c r="R75" s="1" t="s">
        <v>13</v>
      </c>
      <c r="S75" s="1">
        <v>30</v>
      </c>
      <c r="T75" s="1" t="s">
        <v>14</v>
      </c>
      <c r="V75" s="1" t="s">
        <v>15</v>
      </c>
      <c r="W75" s="1">
        <v>391.3</v>
      </c>
      <c r="X75" s="1" t="s">
        <v>16</v>
      </c>
      <c r="Z75" s="1" t="s">
        <v>17</v>
      </c>
      <c r="AA75" s="1" t="s">
        <v>3</v>
      </c>
      <c r="AC75" s="4" t="s">
        <v>8</v>
      </c>
      <c r="AD75" s="5" t="s">
        <v>8</v>
      </c>
      <c r="AE75" s="5" t="s">
        <v>8</v>
      </c>
      <c r="AF75" s="4" t="s">
        <v>8</v>
      </c>
      <c r="AG75" s="4" t="s">
        <v>8</v>
      </c>
      <c r="AH75" s="4" t="s">
        <v>8</v>
      </c>
      <c r="AK75" s="1" t="s">
        <v>13</v>
      </c>
      <c r="AL75" s="1">
        <v>30</v>
      </c>
      <c r="AM75" s="1" t="s">
        <v>14</v>
      </c>
      <c r="AO75" s="1" t="s">
        <v>15</v>
      </c>
      <c r="AP75" s="1">
        <v>391.3</v>
      </c>
      <c r="AQ75" s="1" t="s">
        <v>16</v>
      </c>
      <c r="AS75" s="1" t="s">
        <v>17</v>
      </c>
      <c r="AT75" s="1" t="s">
        <v>3</v>
      </c>
      <c r="AV75" s="4" t="s">
        <v>8</v>
      </c>
      <c r="AW75" s="4" t="s">
        <v>8</v>
      </c>
      <c r="AX75" s="4" t="s">
        <v>8</v>
      </c>
      <c r="AY75" s="5" t="s">
        <v>8</v>
      </c>
      <c r="AZ75" s="5" t="s">
        <v>8</v>
      </c>
      <c r="BA75" s="4" t="s">
        <v>8</v>
      </c>
      <c r="BC75" s="1" t="s">
        <v>13</v>
      </c>
      <c r="BD75" s="1">
        <v>30</v>
      </c>
      <c r="BE75" s="1" t="s">
        <v>14</v>
      </c>
      <c r="BG75" s="1" t="s">
        <v>15</v>
      </c>
      <c r="BH75" s="1">
        <v>391.3</v>
      </c>
      <c r="BI75" s="1" t="s">
        <v>16</v>
      </c>
      <c r="BK75" s="1" t="s">
        <v>17</v>
      </c>
      <c r="BL75" s="1" t="s">
        <v>3</v>
      </c>
      <c r="BN75" s="4" t="s">
        <v>8</v>
      </c>
      <c r="BO75" s="4" t="s">
        <v>8</v>
      </c>
      <c r="BP75" s="4" t="s">
        <v>8</v>
      </c>
      <c r="BQ75" s="4" t="s">
        <v>8</v>
      </c>
      <c r="BR75" s="4" t="s">
        <v>8</v>
      </c>
      <c r="BS75" s="5" t="s">
        <v>8</v>
      </c>
    </row>
    <row r="76" spans="1:71" x14ac:dyDescent="0.2">
      <c r="A76" s="1" t="s">
        <v>18</v>
      </c>
      <c r="B76" s="1">
        <v>60</v>
      </c>
      <c r="C76" s="1" t="s">
        <v>14</v>
      </c>
      <c r="E76" s="1" t="s">
        <v>19</v>
      </c>
      <c r="F76" s="1">
        <v>14.17</v>
      </c>
      <c r="G76" s="1" t="s">
        <v>16</v>
      </c>
      <c r="H76" s="1" t="s">
        <v>4</v>
      </c>
      <c r="I76" s="1">
        <v>12.5</v>
      </c>
      <c r="R76" s="1" t="s">
        <v>18</v>
      </c>
      <c r="S76" s="1">
        <v>60</v>
      </c>
      <c r="T76" s="1" t="s">
        <v>14</v>
      </c>
      <c r="V76" s="1" t="s">
        <v>19</v>
      </c>
      <c r="W76" s="1">
        <v>14.17</v>
      </c>
      <c r="X76" s="1" t="s">
        <v>16</v>
      </c>
      <c r="Y76" s="1" t="s">
        <v>4</v>
      </c>
      <c r="Z76" s="1">
        <v>12.5</v>
      </c>
      <c r="AK76" s="1" t="s">
        <v>18</v>
      </c>
      <c r="AL76" s="1">
        <v>60</v>
      </c>
      <c r="AM76" s="1" t="s">
        <v>14</v>
      </c>
      <c r="AO76" s="1" t="s">
        <v>19</v>
      </c>
      <c r="AP76" s="1">
        <v>14.17</v>
      </c>
      <c r="AQ76" s="1" t="s">
        <v>16</v>
      </c>
      <c r="AR76" s="1" t="s">
        <v>4</v>
      </c>
      <c r="AS76" s="1">
        <v>12.5</v>
      </c>
      <c r="BC76" s="1" t="s">
        <v>18</v>
      </c>
      <c r="BD76" s="1">
        <v>60</v>
      </c>
      <c r="BE76" s="1" t="s">
        <v>14</v>
      </c>
      <c r="BG76" s="1" t="s">
        <v>19</v>
      </c>
      <c r="BH76" s="1">
        <v>14.17</v>
      </c>
      <c r="BI76" s="1" t="s">
        <v>16</v>
      </c>
      <c r="BJ76" s="1" t="s">
        <v>4</v>
      </c>
      <c r="BK76" s="1">
        <v>12.5</v>
      </c>
    </row>
    <row r="77" spans="1:71" x14ac:dyDescent="0.2">
      <c r="A77" s="1" t="s">
        <v>20</v>
      </c>
      <c r="B77" s="1">
        <v>4</v>
      </c>
      <c r="C77" s="1" t="s">
        <v>14</v>
      </c>
      <c r="H77" s="1" t="s">
        <v>5</v>
      </c>
      <c r="I77" s="1">
        <v>10.96</v>
      </c>
      <c r="R77" s="1" t="s">
        <v>20</v>
      </c>
      <c r="S77" s="1">
        <v>4</v>
      </c>
      <c r="T77" s="1" t="s">
        <v>14</v>
      </c>
      <c r="Y77" s="1" t="s">
        <v>5</v>
      </c>
      <c r="Z77" s="1">
        <v>10.96</v>
      </c>
      <c r="AK77" s="1" t="s">
        <v>20</v>
      </c>
      <c r="AL77" s="1">
        <v>4</v>
      </c>
      <c r="AM77" s="1" t="s">
        <v>14</v>
      </c>
      <c r="AR77" s="1" t="s">
        <v>5</v>
      </c>
      <c r="AS77" s="1">
        <v>10.96</v>
      </c>
      <c r="BC77" s="1" t="s">
        <v>20</v>
      </c>
      <c r="BD77" s="1">
        <v>4</v>
      </c>
      <c r="BE77" s="1" t="s">
        <v>14</v>
      </c>
      <c r="BJ77" s="1" t="s">
        <v>5</v>
      </c>
      <c r="BK77" s="1">
        <v>10.96</v>
      </c>
    </row>
    <row r="78" spans="1:71" x14ac:dyDescent="0.2">
      <c r="A78" s="1" t="s">
        <v>21</v>
      </c>
      <c r="B78" s="1">
        <f>B76-B77</f>
        <v>56</v>
      </c>
      <c r="C78" s="1" t="s">
        <v>14</v>
      </c>
      <c r="H78" s="1" t="s">
        <v>6</v>
      </c>
      <c r="I78" s="1">
        <v>9.36</v>
      </c>
      <c r="R78" s="1" t="s">
        <v>21</v>
      </c>
      <c r="S78" s="1">
        <f>S76-S77</f>
        <v>56</v>
      </c>
      <c r="T78" s="1" t="s">
        <v>14</v>
      </c>
      <c r="Y78" s="1" t="s">
        <v>6</v>
      </c>
      <c r="Z78" s="1">
        <v>9.36</v>
      </c>
      <c r="AK78" s="1" t="s">
        <v>21</v>
      </c>
      <c r="AL78" s="1">
        <f>AL76-AL77</f>
        <v>56</v>
      </c>
      <c r="AM78" s="1" t="s">
        <v>14</v>
      </c>
      <c r="AR78" s="1" t="s">
        <v>6</v>
      </c>
      <c r="AS78" s="1">
        <v>9.36</v>
      </c>
      <c r="BC78" s="1" t="s">
        <v>21</v>
      </c>
      <c r="BD78" s="1">
        <f>BD76-BD77</f>
        <v>56</v>
      </c>
      <c r="BE78" s="1" t="s">
        <v>14</v>
      </c>
      <c r="BJ78" s="1" t="s">
        <v>6</v>
      </c>
      <c r="BK78" s="1">
        <v>9.36</v>
      </c>
    </row>
    <row r="79" spans="1:71" x14ac:dyDescent="0.2">
      <c r="H79" s="1" t="s">
        <v>7</v>
      </c>
      <c r="I79" s="1">
        <v>7.82</v>
      </c>
      <c r="Y79" s="1" t="s">
        <v>7</v>
      </c>
      <c r="Z79" s="1">
        <v>7.82</v>
      </c>
      <c r="AR79" s="1" t="s">
        <v>7</v>
      </c>
      <c r="AS79" s="1">
        <v>7.82</v>
      </c>
      <c r="BJ79" s="1" t="s">
        <v>7</v>
      </c>
      <c r="BK79" s="1">
        <v>7.82</v>
      </c>
    </row>
    <row r="80" spans="1:71" x14ac:dyDescent="0.2">
      <c r="H80" s="1" t="s">
        <v>8</v>
      </c>
      <c r="I80" s="1">
        <v>6.28</v>
      </c>
      <c r="Y80" s="1" t="s">
        <v>8</v>
      </c>
      <c r="Z80" s="1">
        <v>6.28</v>
      </c>
      <c r="AR80" s="1" t="s">
        <v>8</v>
      </c>
      <c r="AS80" s="1">
        <v>6.28</v>
      </c>
      <c r="BJ80" s="1" t="s">
        <v>8</v>
      </c>
      <c r="BK80" s="1">
        <v>6.28</v>
      </c>
    </row>
    <row r="81" spans="1:71" x14ac:dyDescent="0.2">
      <c r="H81" s="1" t="s">
        <v>9</v>
      </c>
      <c r="I81" s="1">
        <v>4.62</v>
      </c>
      <c r="L81" s="1" t="s">
        <v>22</v>
      </c>
      <c r="M81" s="1">
        <f>((B84-B85)*F75)/(0.81*B75*F76)</f>
        <v>0</v>
      </c>
      <c r="O81" s="1">
        <f>B83</f>
        <v>9</v>
      </c>
      <c r="Y81" s="1" t="s">
        <v>9</v>
      </c>
      <c r="Z81" s="1">
        <v>4.62</v>
      </c>
      <c r="AC81" s="1" t="s">
        <v>22</v>
      </c>
      <c r="AD81" s="1">
        <f>((S84-S85)*W75)/(0.81*S75*W76)</f>
        <v>-3.5001321402952383</v>
      </c>
      <c r="AF81" s="1">
        <f>S83</f>
        <v>9</v>
      </c>
      <c r="AR81" s="1" t="s">
        <v>9</v>
      </c>
      <c r="AS81" s="1">
        <v>4.62</v>
      </c>
      <c r="AV81" s="1" t="s">
        <v>22</v>
      </c>
      <c r="AW81" s="1">
        <f>((AL84-AL85)*AP75)/(0.81*AL75*AP76)</f>
        <v>-3.5001321402952383</v>
      </c>
      <c r="AY81" s="1">
        <f>AL83</f>
        <v>9</v>
      </c>
      <c r="BJ81" s="1" t="s">
        <v>9</v>
      </c>
      <c r="BK81" s="1">
        <v>4.62</v>
      </c>
      <c r="BN81" s="1" t="s">
        <v>22</v>
      </c>
      <c r="BO81" s="1">
        <f>((BD84-BD85)*BH75)/(0.81*BD75*BH76)</f>
        <v>0</v>
      </c>
      <c r="BQ81" s="1">
        <f>BD83</f>
        <v>9</v>
      </c>
    </row>
    <row r="82" spans="1:71" x14ac:dyDescent="0.2">
      <c r="H82" s="1" t="s">
        <v>9</v>
      </c>
      <c r="I82" s="1">
        <v>3.08</v>
      </c>
      <c r="L82" s="1" t="s">
        <v>23</v>
      </c>
      <c r="M82" s="1">
        <f>B85/B84</f>
        <v>1</v>
      </c>
      <c r="N82" s="1" t="s">
        <v>24</v>
      </c>
      <c r="O82" s="1">
        <f>(0.0035/0.00196)*M82</f>
        <v>1.7857142857142858</v>
      </c>
      <c r="Y82" s="1" t="s">
        <v>9</v>
      </c>
      <c r="Z82" s="1">
        <v>3.08</v>
      </c>
      <c r="AC82" s="1" t="s">
        <v>23</v>
      </c>
      <c r="AD82" s="1">
        <f>S85/S84</f>
        <v>1.4904458598726114</v>
      </c>
      <c r="AE82" s="1" t="s">
        <v>24</v>
      </c>
      <c r="AF82" s="1">
        <f>(0.0035/0.00196)*AD82</f>
        <v>2.6615104640582348</v>
      </c>
      <c r="AR82" s="1" t="s">
        <v>9</v>
      </c>
      <c r="AS82" s="1">
        <v>3.08</v>
      </c>
      <c r="AV82" s="1" t="s">
        <v>23</v>
      </c>
      <c r="AW82" s="1">
        <f>AL85/AL84</f>
        <v>1.4904458598726114</v>
      </c>
      <c r="AX82" s="1" t="s">
        <v>24</v>
      </c>
      <c r="AY82" s="1">
        <f>(0.0035/0.00196)*AW82</f>
        <v>2.6615104640582348</v>
      </c>
      <c r="BJ82" s="1" t="s">
        <v>9</v>
      </c>
      <c r="BK82" s="1">
        <v>3.08</v>
      </c>
      <c r="BN82" s="1" t="s">
        <v>23</v>
      </c>
      <c r="BO82" s="1">
        <f>BD85/BD84</f>
        <v>1</v>
      </c>
      <c r="BP82" s="1" t="s">
        <v>24</v>
      </c>
      <c r="BQ82" s="1">
        <f>(0.0035/0.00196)*BO82</f>
        <v>1.7857142857142858</v>
      </c>
    </row>
    <row r="83" spans="1:71" x14ac:dyDescent="0.2">
      <c r="B83" s="1">
        <v>9</v>
      </c>
      <c r="C83" s="1" t="s">
        <v>25</v>
      </c>
      <c r="L83" s="1" t="s">
        <v>26</v>
      </c>
      <c r="M83" s="1">
        <f>(B84*F75)/(B75*B78*F76)</f>
        <v>0.10322629969418962</v>
      </c>
      <c r="S83" s="1">
        <v>9</v>
      </c>
      <c r="T83" s="1" t="s">
        <v>25</v>
      </c>
      <c r="AC83" s="1" t="s">
        <v>26</v>
      </c>
      <c r="AD83" s="1">
        <f>(S84*W75)/(S75*S78*W76)</f>
        <v>0.10322629969418962</v>
      </c>
      <c r="AL83" s="1">
        <v>9</v>
      </c>
      <c r="AM83" s="1" t="s">
        <v>25</v>
      </c>
      <c r="AV83" s="1" t="s">
        <v>26</v>
      </c>
      <c r="AW83" s="1">
        <f>(AL84*AP75)/(AL75*AL78*AP76)</f>
        <v>0.10322629969418962</v>
      </c>
      <c r="BD83" s="1">
        <v>9</v>
      </c>
      <c r="BE83" s="1" t="s">
        <v>25</v>
      </c>
      <c r="BN83" s="1" t="s">
        <v>26</v>
      </c>
      <c r="BO83" s="1">
        <f>(BD84*BH75)/(BD75*BD78*BH76)</f>
        <v>0.10322629969418962</v>
      </c>
    </row>
    <row r="84" spans="1:71" x14ac:dyDescent="0.2">
      <c r="A84" s="1" t="s">
        <v>27</v>
      </c>
      <c r="B84" s="1">
        <f>I80</f>
        <v>6.28</v>
      </c>
      <c r="C84" s="1">
        <f>B85</f>
        <v>6.28</v>
      </c>
      <c r="L84" s="1" t="s">
        <v>28</v>
      </c>
      <c r="M84" s="1">
        <f>(M83/(2*0.81))*((1-O82)+SQRT(((1-O82)^2)+((4*0.81*O82/M83)*B77/B78)))*B78</f>
        <v>4.8668218432023505</v>
      </c>
      <c r="R84" s="1" t="s">
        <v>27</v>
      </c>
      <c r="S84" s="1">
        <f>Z80</f>
        <v>6.28</v>
      </c>
      <c r="T84" s="1">
        <f>S85</f>
        <v>9.36</v>
      </c>
      <c r="AC84" s="1" t="s">
        <v>28</v>
      </c>
      <c r="AD84" s="1">
        <f>(AD83/(2*0.81))*((1-AF82)+SQRT(((1-AF82)^2)+((4*0.81*AF82/AD83)*S77/S78)))*S78</f>
        <v>4.6129079979416066</v>
      </c>
      <c r="AK84" s="1" t="s">
        <v>27</v>
      </c>
      <c r="AL84" s="1">
        <f>AS80</f>
        <v>6.28</v>
      </c>
      <c r="AM84" s="1">
        <f>AL85</f>
        <v>9.36</v>
      </c>
      <c r="AV84" s="1" t="s">
        <v>28</v>
      </c>
      <c r="AW84" s="1">
        <f>(AW83/(2*0.81))*((1-AY82)+SQRT(((1-AY82)^2)+((4*0.81*AY82/AW83)*AL77/AL78)))*AL78</f>
        <v>4.6129079979416066</v>
      </c>
      <c r="BC84" s="1" t="s">
        <v>27</v>
      </c>
      <c r="BD84" s="1">
        <f>BK80</f>
        <v>6.28</v>
      </c>
      <c r="BE84" s="1">
        <f>BD85</f>
        <v>6.28</v>
      </c>
      <c r="BN84" s="1" t="s">
        <v>28</v>
      </c>
      <c r="BO84" s="1">
        <f>(BO83/(2*0.81))*((1-BQ82)+SQRT(((1-BQ82)^2)+((4*0.81*BQ82/BO83)*BD77/BD78)))*BD78</f>
        <v>4.8668218432023505</v>
      </c>
    </row>
    <row r="85" spans="1:71" x14ac:dyDescent="0.2">
      <c r="A85" s="1" t="s">
        <v>29</v>
      </c>
      <c r="B85" s="1">
        <f>I80</f>
        <v>6.28</v>
      </c>
      <c r="C85" s="1">
        <f>B84</f>
        <v>6.28</v>
      </c>
      <c r="R85" s="1" t="s">
        <v>29</v>
      </c>
      <c r="S85" s="1">
        <f>Z78</f>
        <v>9.36</v>
      </c>
      <c r="T85" s="1">
        <f>S84</f>
        <v>6.28</v>
      </c>
      <c r="AK85" s="1" t="s">
        <v>29</v>
      </c>
      <c r="AL85" s="1">
        <f>AS78</f>
        <v>9.36</v>
      </c>
      <c r="AM85" s="1">
        <f>AL84</f>
        <v>6.28</v>
      </c>
      <c r="BC85" s="1" t="s">
        <v>29</v>
      </c>
      <c r="BD85" s="1">
        <f>BK80</f>
        <v>6.28</v>
      </c>
      <c r="BE85" s="1">
        <f>BD84</f>
        <v>6.28</v>
      </c>
    </row>
    <row r="86" spans="1:71" x14ac:dyDescent="0.2">
      <c r="A86" s="1" t="s">
        <v>30</v>
      </c>
      <c r="B86" s="1">
        <f>M84</f>
        <v>4.8668218432023505</v>
      </c>
      <c r="C86" s="1">
        <f>M89</f>
        <v>4.8668218432023505</v>
      </c>
      <c r="L86" s="1" t="s">
        <v>22</v>
      </c>
      <c r="M86" s="1">
        <f>((C84-C85)*F75)/(0.81*B75*F76)</f>
        <v>0</v>
      </c>
      <c r="O86" s="1" t="str">
        <f>C83</f>
        <v>9'</v>
      </c>
      <c r="R86" s="1" t="s">
        <v>30</v>
      </c>
      <c r="S86" s="1">
        <f>AD84</f>
        <v>4.6129079979416066</v>
      </c>
      <c r="T86" s="1">
        <f>AD89</f>
        <v>6.16345516794137</v>
      </c>
      <c r="AC86" s="1" t="s">
        <v>22</v>
      </c>
      <c r="AD86" s="1">
        <f>((T84-T85)*W75)/(0.81*S75*W76)</f>
        <v>3.5001321402952383</v>
      </c>
      <c r="AF86" s="1" t="str">
        <f>T83</f>
        <v>9'</v>
      </c>
      <c r="AK86" s="1" t="s">
        <v>30</v>
      </c>
      <c r="AL86" s="1">
        <f>AW84</f>
        <v>4.6129079979416066</v>
      </c>
      <c r="AM86" s="1">
        <f>AW89</f>
        <v>6.16345516794137</v>
      </c>
      <c r="AV86" s="1" t="s">
        <v>22</v>
      </c>
      <c r="AW86" s="1">
        <f>((AM84-AM85)*AP75)/(0.81*AL75*AP76)</f>
        <v>3.5001321402952383</v>
      </c>
      <c r="AY86" s="1" t="str">
        <f>AM83</f>
        <v>9'</v>
      </c>
      <c r="BC86" s="1" t="s">
        <v>30</v>
      </c>
      <c r="BD86" s="1">
        <f>BO84</f>
        <v>4.8668218432023505</v>
      </c>
      <c r="BE86" s="1">
        <f>BO89</f>
        <v>4.8668218432023505</v>
      </c>
      <c r="BN86" s="1" t="s">
        <v>22</v>
      </c>
      <c r="BO86" s="1">
        <f>((BE84-BE85)*BH75)/(0.81*BD75*BH76)</f>
        <v>0</v>
      </c>
      <c r="BQ86" s="1" t="str">
        <f>BE83</f>
        <v>9'</v>
      </c>
    </row>
    <row r="87" spans="1:71" x14ac:dyDescent="0.2">
      <c r="A87" s="1" t="s">
        <v>31</v>
      </c>
      <c r="B87" s="1">
        <f>(B86-B77)/B86*0.0035</f>
        <v>6.2337939397673684E-4</v>
      </c>
      <c r="C87" s="1">
        <f>(C86-B77)/C86*0.0035</f>
        <v>6.2337939397673684E-4</v>
      </c>
      <c r="L87" s="1" t="s">
        <v>23</v>
      </c>
      <c r="M87" s="1">
        <f>C85/C84</f>
        <v>1</v>
      </c>
      <c r="N87" s="1" t="s">
        <v>24</v>
      </c>
      <c r="O87" s="1">
        <f>(0.0035/0.00196)*M87</f>
        <v>1.7857142857142858</v>
      </c>
      <c r="R87" s="1" t="s">
        <v>31</v>
      </c>
      <c r="S87" s="1">
        <f>(S86-S77)/S86*0.0035</f>
        <v>4.6503810476013273E-4</v>
      </c>
      <c r="T87" s="1">
        <f>(T86-S77)/T86*0.0035</f>
        <v>1.2285467942040565E-3</v>
      </c>
      <c r="AC87" s="1" t="s">
        <v>23</v>
      </c>
      <c r="AD87" s="1">
        <f>T85/T84</f>
        <v>0.670940170940171</v>
      </c>
      <c r="AE87" s="1" t="s">
        <v>24</v>
      </c>
      <c r="AF87" s="1">
        <f>(0.0035/0.00196)*AD87</f>
        <v>1.1981074481074483</v>
      </c>
      <c r="AK87" s="1" t="s">
        <v>31</v>
      </c>
      <c r="AL87" s="1">
        <f>(AL86-AL77)/AL86*0.0035</f>
        <v>4.6503810476013273E-4</v>
      </c>
      <c r="AM87" s="1">
        <f>(AM86-AL77)/AM86*0.0035</f>
        <v>1.2285467942040565E-3</v>
      </c>
      <c r="AV87" s="1" t="s">
        <v>23</v>
      </c>
      <c r="AW87" s="1">
        <f>AM85/AM84</f>
        <v>0.670940170940171</v>
      </c>
      <c r="AX87" s="1" t="s">
        <v>24</v>
      </c>
      <c r="AY87" s="1">
        <f>(0.0035/0.00196)*AW87</f>
        <v>1.1981074481074483</v>
      </c>
      <c r="BC87" s="1" t="s">
        <v>31</v>
      </c>
      <c r="BD87" s="1">
        <f>(BD86-BD77)/BD86*0.0035</f>
        <v>6.2337939397673684E-4</v>
      </c>
      <c r="BE87" s="1">
        <f>(BE86-BD77)/BE86*0.0035</f>
        <v>6.2337939397673684E-4</v>
      </c>
      <c r="BN87" s="1" t="s">
        <v>23</v>
      </c>
      <c r="BO87" s="1">
        <f>BE85/BE84</f>
        <v>1</v>
      </c>
      <c r="BP87" s="1" t="s">
        <v>24</v>
      </c>
      <c r="BQ87" s="1">
        <f>(0.0035/0.00196)*BO87</f>
        <v>1.7857142857142858</v>
      </c>
    </row>
    <row r="88" spans="1:71" x14ac:dyDescent="0.2">
      <c r="A88" s="1" t="s">
        <v>32</v>
      </c>
      <c r="B88" s="1">
        <f>B87*200000</f>
        <v>124.67587879534737</v>
      </c>
      <c r="C88" s="1">
        <f>C87*200000</f>
        <v>124.67587879534737</v>
      </c>
      <c r="L88" s="1" t="s">
        <v>26</v>
      </c>
      <c r="M88" s="1">
        <f>(C84*F75)/(B75*B78*F76)</f>
        <v>0.10322629969418962</v>
      </c>
      <c r="R88" s="1" t="s">
        <v>32</v>
      </c>
      <c r="S88" s="1">
        <f>S87*200000</f>
        <v>93.007620952026542</v>
      </c>
      <c r="T88" s="1">
        <f>T87*200000</f>
        <v>245.70935884081132</v>
      </c>
      <c r="AC88" s="1" t="s">
        <v>26</v>
      </c>
      <c r="AD88" s="1">
        <f>(T84*W75)/(S75*S78*W76)</f>
        <v>0.15385321100917432</v>
      </c>
      <c r="AK88" s="1" t="s">
        <v>32</v>
      </c>
      <c r="AL88" s="1">
        <f>AL87*200000</f>
        <v>93.007620952026542</v>
      </c>
      <c r="AM88" s="1">
        <f>AM87*200000</f>
        <v>245.70935884081132</v>
      </c>
      <c r="AV88" s="1" t="s">
        <v>26</v>
      </c>
      <c r="AW88" s="1">
        <f>(AM84*AP75)/(AL75*AL78*AP76)</f>
        <v>0.15385321100917432</v>
      </c>
      <c r="BC88" s="1" t="s">
        <v>32</v>
      </c>
      <c r="BD88" s="1">
        <f>BD87*200000</f>
        <v>124.67587879534737</v>
      </c>
      <c r="BE88" s="1">
        <f>BE87*200000</f>
        <v>124.67587879534737</v>
      </c>
      <c r="BN88" s="1" t="s">
        <v>26</v>
      </c>
      <c r="BO88" s="1">
        <f>(BE84*BH75)/(BD75*BD78*BH76)</f>
        <v>0.10322629969418962</v>
      </c>
    </row>
    <row r="89" spans="1:71" x14ac:dyDescent="0.2">
      <c r="A89" s="1" t="s">
        <v>33</v>
      </c>
      <c r="B89" s="1">
        <f>IF(ABS(B88)&gt;F75,F75*SIGN(B88),B88)</f>
        <v>124.67587879534737</v>
      </c>
      <c r="C89" s="1">
        <f>IF(ABS(C88)&gt;F75,F75*SIGN(C88),C88)</f>
        <v>124.67587879534737</v>
      </c>
      <c r="L89" s="1" t="s">
        <v>28</v>
      </c>
      <c r="M89" s="1">
        <f>(M88/(2*0.81))*((1-O87)+SQRT(((1-O87)^2)+((4*0.81*O87/M88)*B77/B78)))*B78</f>
        <v>4.8668218432023505</v>
      </c>
      <c r="R89" s="1" t="s">
        <v>33</v>
      </c>
      <c r="S89" s="1">
        <f>IF(ABS(S88)&gt;W75,W75*SIGN(S88),S88)</f>
        <v>93.007620952026542</v>
      </c>
      <c r="T89" s="1">
        <f>IF(ABS(T88)&gt;W75,W75*SIGN(T88),T88)</f>
        <v>245.70935884081132</v>
      </c>
      <c r="AC89" s="1" t="s">
        <v>28</v>
      </c>
      <c r="AD89" s="1">
        <f>(AD88/(2*0.81))*((1-AF87)+SQRT(((1-AF87)^2)+((4*0.81*AF87/AD88)*S77/S78)))*S78</f>
        <v>6.16345516794137</v>
      </c>
      <c r="AK89" s="1" t="s">
        <v>33</v>
      </c>
      <c r="AL89" s="1">
        <f>IF(ABS(AL88)&gt;AP75,AP75*SIGN(AL88),AL88)</f>
        <v>93.007620952026542</v>
      </c>
      <c r="AM89" s="1">
        <f>IF(ABS(AM88)&gt;AP75,AP75*SIGN(AM88),AM88)</f>
        <v>245.70935884081132</v>
      </c>
      <c r="AV89" s="1" t="s">
        <v>28</v>
      </c>
      <c r="AW89" s="1">
        <f>(AW88/(2*0.81))*((1-AY87)+SQRT(((1-AY87)^2)+((4*0.81*AY87/AW88)*AL77/AL78)))*AL78</f>
        <v>6.16345516794137</v>
      </c>
      <c r="BC89" s="1" t="s">
        <v>33</v>
      </c>
      <c r="BD89" s="1">
        <f>IF(ABS(BD88)&gt;BH75,BH75*SIGN(BD88),BD88)</f>
        <v>124.67587879534737</v>
      </c>
      <c r="BE89" s="1">
        <f>IF(ABS(BE88)&gt;BH75,BH75*SIGN(BE88),BE88)</f>
        <v>124.67587879534737</v>
      </c>
      <c r="BN89" s="1" t="s">
        <v>28</v>
      </c>
      <c r="BO89" s="1">
        <f>(BO88/(2*0.81))*((1-BQ87)+SQRT(((1-BQ87)^2)+((4*0.81*BQ87/BO88)*BD77/BD78)))*BD78</f>
        <v>4.8668218432023505</v>
      </c>
    </row>
    <row r="90" spans="1:71" x14ac:dyDescent="0.2">
      <c r="A90" s="1" t="s">
        <v>34</v>
      </c>
      <c r="B90" s="1">
        <f>0.81*B75*B86*F76/10</f>
        <v>167.57976320917084</v>
      </c>
      <c r="C90" s="1">
        <f>0.81*B75*C86*F76/10</f>
        <v>167.57976320917084</v>
      </c>
      <c r="R90" s="1" t="s">
        <v>34</v>
      </c>
      <c r="S90" s="1">
        <f>0.81*S75*S86*W76/10</f>
        <v>158.83672238392313</v>
      </c>
      <c r="T90" s="1">
        <f>0.81*S75*T86*W76/10</f>
        <v>212.22686814324203</v>
      </c>
      <c r="AK90" s="1" t="s">
        <v>34</v>
      </c>
      <c r="AL90" s="1">
        <f>0.81*AL75*AL86*AP76/10</f>
        <v>158.83672238392313</v>
      </c>
      <c r="AM90" s="1">
        <f>0.81*AL75*AM86*AP76/10</f>
        <v>212.22686814324203</v>
      </c>
      <c r="BC90" s="1" t="s">
        <v>34</v>
      </c>
      <c r="BD90" s="1">
        <f>0.81*BD75*BD86*BH76/10</f>
        <v>167.57976320917084</v>
      </c>
      <c r="BE90" s="1">
        <f>0.81*BD75*BE86*BH76/10</f>
        <v>167.57976320917084</v>
      </c>
    </row>
    <row r="91" spans="1:71" x14ac:dyDescent="0.2">
      <c r="A91" s="1" t="s">
        <v>35</v>
      </c>
      <c r="B91" s="1">
        <f>B85*B89/10</f>
        <v>78.296451883478156</v>
      </c>
      <c r="C91" s="1">
        <f>C85*C89/10</f>
        <v>78.296451883478156</v>
      </c>
      <c r="R91" s="1" t="s">
        <v>35</v>
      </c>
      <c r="S91" s="1">
        <f>S85*S89/10</f>
        <v>87.05513321109683</v>
      </c>
      <c r="T91" s="1">
        <f>T85*T89/10</f>
        <v>154.30547735202953</v>
      </c>
      <c r="AK91" s="1" t="s">
        <v>35</v>
      </c>
      <c r="AL91" s="1">
        <f>AL85*AL89/10</f>
        <v>87.05513321109683</v>
      </c>
      <c r="AM91" s="1">
        <f>AM85*AM89/10</f>
        <v>154.30547735202953</v>
      </c>
      <c r="BC91" s="1" t="s">
        <v>35</v>
      </c>
      <c r="BD91" s="1">
        <f>BD85*BD89/10</f>
        <v>78.296451883478156</v>
      </c>
      <c r="BE91" s="1">
        <f>BE85*BE89/10</f>
        <v>78.296451883478156</v>
      </c>
    </row>
    <row r="92" spans="1:71" x14ac:dyDescent="0.2">
      <c r="A92" s="1" t="s">
        <v>36</v>
      </c>
      <c r="B92" s="1">
        <f>B84*F75/10</f>
        <v>245.7364</v>
      </c>
      <c r="C92" s="1">
        <f>C84*F75/10</f>
        <v>245.7364</v>
      </c>
      <c r="R92" s="1" t="s">
        <v>36</v>
      </c>
      <c r="S92" s="1">
        <f>S84*W75/10</f>
        <v>245.7364</v>
      </c>
      <c r="T92" s="1">
        <f>T84*W75/10</f>
        <v>366.2568</v>
      </c>
      <c r="AK92" s="1" t="s">
        <v>36</v>
      </c>
      <c r="AL92" s="1">
        <f>AL84*AP75/10</f>
        <v>245.7364</v>
      </c>
      <c r="AM92" s="1">
        <f>AM84*AP75/10</f>
        <v>366.2568</v>
      </c>
      <c r="BC92" s="1" t="s">
        <v>36</v>
      </c>
      <c r="BD92" s="1">
        <f>BD84*BH75/10</f>
        <v>245.7364</v>
      </c>
      <c r="BE92" s="1">
        <f>BE84*BH75/10</f>
        <v>245.7364</v>
      </c>
    </row>
    <row r="93" spans="1:71" x14ac:dyDescent="0.2">
      <c r="A93" s="1" t="s">
        <v>37</v>
      </c>
      <c r="B93" s="1">
        <f>B92-B91-B90</f>
        <v>-0.1398150926489734</v>
      </c>
      <c r="C93" s="1">
        <f>C92-C91-C90</f>
        <v>-0.1398150926489734</v>
      </c>
      <c r="R93" s="1" t="s">
        <v>37</v>
      </c>
      <c r="S93" s="1">
        <f>S92-S91-S90</f>
        <v>-0.15545559501995854</v>
      </c>
      <c r="T93" s="1">
        <f>T92-T91-T90</f>
        <v>-0.27554549527155814</v>
      </c>
      <c r="AK93" s="1" t="s">
        <v>37</v>
      </c>
      <c r="AL93" s="1">
        <f>AL92-AL91-AL90</f>
        <v>-0.15545559501995854</v>
      </c>
      <c r="AM93" s="1">
        <f>AM92-AM91-AM90</f>
        <v>-0.27554549527155814</v>
      </c>
      <c r="BC93" s="1" t="s">
        <v>37</v>
      </c>
      <c r="BD93" s="1">
        <f>BD92-BD91-BD90</f>
        <v>-0.1398150926489734</v>
      </c>
      <c r="BE93" s="1">
        <f>BE92-BE91-BE90</f>
        <v>-0.1398150926489734</v>
      </c>
    </row>
    <row r="94" spans="1:71" x14ac:dyDescent="0.2">
      <c r="A94" s="1" t="s">
        <v>38</v>
      </c>
      <c r="B94" s="1">
        <f>(B92*(B76-B77)-B91*B77-B90*0.416*B86)/100</f>
        <v>131.0877095800702</v>
      </c>
      <c r="C94" s="1">
        <f>-(C92*(B76-B77)-C91*B77-C90*0.416*C86)/100</f>
        <v>-131.0877095800702</v>
      </c>
      <c r="R94" s="1" t="s">
        <v>38</v>
      </c>
      <c r="S94" s="1">
        <f>(S92*(S76-S77)-S91*S77-S90*0.416*S86)/100</f>
        <v>131.08215005342134</v>
      </c>
      <c r="T94" s="1">
        <f>-(T92*(S76-S77)-T91*S77-T90*0.416*T86)/100</f>
        <v>-193.49009763102754</v>
      </c>
      <c r="AK94" s="1" t="s">
        <v>38</v>
      </c>
      <c r="AL94" s="1">
        <f>(AL92*(AL76-AL77)-AL91*AL77-AL90*0.416*AL86)/100</f>
        <v>131.08215005342134</v>
      </c>
      <c r="AM94" s="1">
        <f>-(AM92*(AL76-AL77)-AM91*AL77-AM90*0.416*AM86)/100</f>
        <v>-193.49009763102754</v>
      </c>
      <c r="BC94" s="1" t="s">
        <v>38</v>
      </c>
      <c r="BD94" s="1">
        <f>(BD92*(BD76-BD77)-BD91*BD77-BD90*0.416*BD86)/100</f>
        <v>131.0877095800702</v>
      </c>
      <c r="BE94" s="1">
        <f>-(BE92*(BD76-BD77)-BE91*BD77-BE90*0.416*BE86)/100</f>
        <v>-131.0877095800702</v>
      </c>
    </row>
    <row r="95" spans="1:71" x14ac:dyDescent="0.2">
      <c r="A95" s="1" t="s">
        <v>11</v>
      </c>
      <c r="C95" s="1">
        <v>5</v>
      </c>
      <c r="L95" s="5">
        <v>24</v>
      </c>
      <c r="M95" s="4">
        <v>25</v>
      </c>
      <c r="N95" s="4">
        <v>25</v>
      </c>
      <c r="O95" s="4">
        <v>26</v>
      </c>
      <c r="P95" s="4">
        <v>26</v>
      </c>
      <c r="Q95" s="4">
        <v>27</v>
      </c>
      <c r="R95" s="1" t="s">
        <v>11</v>
      </c>
      <c r="T95" s="1">
        <v>5</v>
      </c>
      <c r="AC95" s="4">
        <v>24</v>
      </c>
      <c r="AD95" s="5">
        <v>25</v>
      </c>
      <c r="AE95" s="5">
        <v>25</v>
      </c>
      <c r="AF95" s="4">
        <v>26</v>
      </c>
      <c r="AG95" s="4">
        <v>26</v>
      </c>
      <c r="AH95" s="4">
        <v>27</v>
      </c>
      <c r="AK95" s="1" t="s">
        <v>11</v>
      </c>
      <c r="AM95" s="1">
        <v>5</v>
      </c>
      <c r="AV95" s="4">
        <v>24</v>
      </c>
      <c r="AW95" s="4">
        <v>25</v>
      </c>
      <c r="AX95" s="4">
        <v>25</v>
      </c>
      <c r="AY95" s="5">
        <v>26</v>
      </c>
      <c r="AZ95" s="5">
        <v>26</v>
      </c>
      <c r="BA95" s="4">
        <v>27</v>
      </c>
      <c r="BC95" s="1" t="s">
        <v>11</v>
      </c>
      <c r="BE95" s="1">
        <v>5</v>
      </c>
      <c r="BN95" s="4">
        <v>24</v>
      </c>
      <c r="BO95" s="4">
        <v>25</v>
      </c>
      <c r="BP95" s="4">
        <v>25</v>
      </c>
      <c r="BQ95" s="4">
        <v>26</v>
      </c>
      <c r="BR95" s="4">
        <v>26</v>
      </c>
      <c r="BS95" s="5">
        <v>27</v>
      </c>
    </row>
    <row r="96" spans="1:71" x14ac:dyDescent="0.2">
      <c r="J96" s="1" t="s">
        <v>12</v>
      </c>
      <c r="L96" s="5" t="s">
        <v>8</v>
      </c>
      <c r="M96" s="4" t="s">
        <v>7</v>
      </c>
      <c r="N96" s="4" t="s">
        <v>7</v>
      </c>
      <c r="O96" s="4" t="s">
        <v>7</v>
      </c>
      <c r="P96" s="4" t="s">
        <v>7</v>
      </c>
      <c r="Q96" s="4" t="s">
        <v>8</v>
      </c>
      <c r="AA96" s="1" t="s">
        <v>12</v>
      </c>
      <c r="AC96" s="4" t="s">
        <v>8</v>
      </c>
      <c r="AD96" s="5" t="s">
        <v>7</v>
      </c>
      <c r="AE96" s="5" t="s">
        <v>7</v>
      </c>
      <c r="AF96" s="4" t="s">
        <v>7</v>
      </c>
      <c r="AG96" s="4" t="s">
        <v>7</v>
      </c>
      <c r="AH96" s="4" t="s">
        <v>8</v>
      </c>
      <c r="AT96" s="1" t="s">
        <v>12</v>
      </c>
      <c r="AV96" s="4" t="s">
        <v>8</v>
      </c>
      <c r="AW96" s="4" t="s">
        <v>7</v>
      </c>
      <c r="AX96" s="4" t="s">
        <v>7</v>
      </c>
      <c r="AY96" s="5" t="s">
        <v>7</v>
      </c>
      <c r="AZ96" s="5" t="s">
        <v>7</v>
      </c>
      <c r="BA96" s="4" t="s">
        <v>8</v>
      </c>
      <c r="BL96" s="1" t="s">
        <v>12</v>
      </c>
      <c r="BN96" s="4" t="s">
        <v>8</v>
      </c>
      <c r="BO96" s="4" t="s">
        <v>7</v>
      </c>
      <c r="BP96" s="4" t="s">
        <v>7</v>
      </c>
      <c r="BQ96" s="4" t="s">
        <v>7</v>
      </c>
      <c r="BR96" s="4" t="s">
        <v>7</v>
      </c>
      <c r="BS96" s="5" t="s">
        <v>8</v>
      </c>
    </row>
    <row r="97" spans="1:71" x14ac:dyDescent="0.2">
      <c r="A97" s="1" t="s">
        <v>13</v>
      </c>
      <c r="B97" s="1">
        <v>30</v>
      </c>
      <c r="C97" s="1" t="s">
        <v>14</v>
      </c>
      <c r="E97" s="1" t="s">
        <v>15</v>
      </c>
      <c r="F97" s="1">
        <v>391.3</v>
      </c>
      <c r="G97" s="1" t="s">
        <v>16</v>
      </c>
      <c r="I97" s="1" t="s">
        <v>17</v>
      </c>
      <c r="J97" s="1" t="s">
        <v>3</v>
      </c>
      <c r="L97" s="5" t="s">
        <v>9</v>
      </c>
      <c r="M97" s="4" t="s">
        <v>9</v>
      </c>
      <c r="N97" s="4" t="s">
        <v>9</v>
      </c>
      <c r="O97" s="4" t="s">
        <v>9</v>
      </c>
      <c r="P97" s="4" t="s">
        <v>9</v>
      </c>
      <c r="Q97" s="4" t="s">
        <v>9</v>
      </c>
      <c r="R97" s="1" t="s">
        <v>13</v>
      </c>
      <c r="S97" s="1">
        <v>30</v>
      </c>
      <c r="T97" s="1" t="s">
        <v>14</v>
      </c>
      <c r="V97" s="1" t="s">
        <v>15</v>
      </c>
      <c r="W97" s="1">
        <v>391.3</v>
      </c>
      <c r="X97" s="1" t="s">
        <v>16</v>
      </c>
      <c r="Z97" s="1" t="s">
        <v>17</v>
      </c>
      <c r="AA97" s="1" t="s">
        <v>3</v>
      </c>
      <c r="AC97" s="4" t="s">
        <v>9</v>
      </c>
      <c r="AD97" s="5" t="s">
        <v>9</v>
      </c>
      <c r="AE97" s="5" t="s">
        <v>9</v>
      </c>
      <c r="AF97" s="4" t="s">
        <v>9</v>
      </c>
      <c r="AG97" s="4" t="s">
        <v>9</v>
      </c>
      <c r="AH97" s="4" t="s">
        <v>9</v>
      </c>
      <c r="AK97" s="1" t="s">
        <v>13</v>
      </c>
      <c r="AL97" s="1">
        <v>30</v>
      </c>
      <c r="AM97" s="1" t="s">
        <v>14</v>
      </c>
      <c r="AO97" s="1" t="s">
        <v>15</v>
      </c>
      <c r="AP97" s="1">
        <v>391.3</v>
      </c>
      <c r="AQ97" s="1" t="s">
        <v>16</v>
      </c>
      <c r="AS97" s="1" t="s">
        <v>17</v>
      </c>
      <c r="AT97" s="1" t="s">
        <v>3</v>
      </c>
      <c r="AV97" s="4" t="s">
        <v>9</v>
      </c>
      <c r="AW97" s="4" t="s">
        <v>9</v>
      </c>
      <c r="AX97" s="4" t="s">
        <v>9</v>
      </c>
      <c r="AY97" s="5" t="s">
        <v>9</v>
      </c>
      <c r="AZ97" s="5" t="s">
        <v>9</v>
      </c>
      <c r="BA97" s="4" t="s">
        <v>9</v>
      </c>
      <c r="BC97" s="1" t="s">
        <v>13</v>
      </c>
      <c r="BD97" s="1">
        <v>30</v>
      </c>
      <c r="BE97" s="1" t="s">
        <v>14</v>
      </c>
      <c r="BG97" s="1" t="s">
        <v>15</v>
      </c>
      <c r="BH97" s="1">
        <v>391.3</v>
      </c>
      <c r="BI97" s="1" t="s">
        <v>16</v>
      </c>
      <c r="BK97" s="1" t="s">
        <v>17</v>
      </c>
      <c r="BL97" s="1" t="s">
        <v>3</v>
      </c>
      <c r="BN97" s="4" t="s">
        <v>9</v>
      </c>
      <c r="BO97" s="4" t="s">
        <v>9</v>
      </c>
      <c r="BP97" s="4" t="s">
        <v>9</v>
      </c>
      <c r="BQ97" s="4" t="s">
        <v>9</v>
      </c>
      <c r="BR97" s="4" t="s">
        <v>9</v>
      </c>
      <c r="BS97" s="5" t="s">
        <v>9</v>
      </c>
    </row>
    <row r="98" spans="1:71" x14ac:dyDescent="0.2">
      <c r="A98" s="1" t="s">
        <v>18</v>
      </c>
      <c r="B98" s="1">
        <v>50</v>
      </c>
      <c r="C98" s="1" t="s">
        <v>14</v>
      </c>
      <c r="E98" s="1" t="s">
        <v>19</v>
      </c>
      <c r="F98" s="1">
        <v>14.17</v>
      </c>
      <c r="G98" s="1" t="s">
        <v>16</v>
      </c>
      <c r="H98" s="1" t="s">
        <v>4</v>
      </c>
      <c r="I98" s="1">
        <v>12.5</v>
      </c>
      <c r="R98" s="1" t="s">
        <v>18</v>
      </c>
      <c r="S98" s="1">
        <v>50</v>
      </c>
      <c r="T98" s="1" t="s">
        <v>14</v>
      </c>
      <c r="V98" s="1" t="s">
        <v>19</v>
      </c>
      <c r="W98" s="1">
        <v>14.17</v>
      </c>
      <c r="X98" s="1" t="s">
        <v>16</v>
      </c>
      <c r="Y98" s="1" t="s">
        <v>4</v>
      </c>
      <c r="Z98" s="1">
        <v>12.5</v>
      </c>
      <c r="AK98" s="1" t="s">
        <v>18</v>
      </c>
      <c r="AL98" s="1">
        <v>50</v>
      </c>
      <c r="AM98" s="1" t="s">
        <v>14</v>
      </c>
      <c r="AO98" s="1" t="s">
        <v>19</v>
      </c>
      <c r="AP98" s="1">
        <v>14.17</v>
      </c>
      <c r="AQ98" s="1" t="s">
        <v>16</v>
      </c>
      <c r="AR98" s="1" t="s">
        <v>4</v>
      </c>
      <c r="AS98" s="1">
        <v>12.5</v>
      </c>
      <c r="BC98" s="1" t="s">
        <v>18</v>
      </c>
      <c r="BD98" s="1">
        <v>50</v>
      </c>
      <c r="BE98" s="1" t="s">
        <v>14</v>
      </c>
      <c r="BG98" s="1" t="s">
        <v>19</v>
      </c>
      <c r="BH98" s="1">
        <v>14.17</v>
      </c>
      <c r="BI98" s="1" t="s">
        <v>16</v>
      </c>
      <c r="BJ98" s="1" t="s">
        <v>4</v>
      </c>
      <c r="BK98" s="1">
        <v>12.5</v>
      </c>
    </row>
    <row r="99" spans="1:71" x14ac:dyDescent="0.2">
      <c r="A99" s="1" t="s">
        <v>20</v>
      </c>
      <c r="B99" s="1">
        <v>4</v>
      </c>
      <c r="C99" s="1" t="s">
        <v>14</v>
      </c>
      <c r="H99" s="1" t="s">
        <v>5</v>
      </c>
      <c r="I99" s="1">
        <v>10.96</v>
      </c>
      <c r="R99" s="1" t="s">
        <v>20</v>
      </c>
      <c r="S99" s="1">
        <v>4</v>
      </c>
      <c r="T99" s="1" t="s">
        <v>14</v>
      </c>
      <c r="Y99" s="1" t="s">
        <v>5</v>
      </c>
      <c r="Z99" s="1">
        <v>10.96</v>
      </c>
      <c r="AK99" s="1" t="s">
        <v>20</v>
      </c>
      <c r="AL99" s="1">
        <v>4</v>
      </c>
      <c r="AM99" s="1" t="s">
        <v>14</v>
      </c>
      <c r="AR99" s="1" t="s">
        <v>5</v>
      </c>
      <c r="AS99" s="1">
        <v>10.96</v>
      </c>
      <c r="BC99" s="1" t="s">
        <v>20</v>
      </c>
      <c r="BD99" s="1">
        <v>4</v>
      </c>
      <c r="BE99" s="1" t="s">
        <v>14</v>
      </c>
      <c r="BJ99" s="1" t="s">
        <v>5</v>
      </c>
      <c r="BK99" s="1">
        <v>10.96</v>
      </c>
    </row>
    <row r="100" spans="1:71" x14ac:dyDescent="0.2">
      <c r="A100" s="1" t="s">
        <v>21</v>
      </c>
      <c r="B100" s="1">
        <f>B98-B99</f>
        <v>46</v>
      </c>
      <c r="C100" s="1" t="s">
        <v>14</v>
      </c>
      <c r="H100" s="1" t="s">
        <v>6</v>
      </c>
      <c r="I100" s="1">
        <v>9.36</v>
      </c>
      <c r="R100" s="1" t="s">
        <v>21</v>
      </c>
      <c r="S100" s="1">
        <f>S98-S99</f>
        <v>46</v>
      </c>
      <c r="T100" s="1" t="s">
        <v>14</v>
      </c>
      <c r="Y100" s="1" t="s">
        <v>6</v>
      </c>
      <c r="Z100" s="1">
        <v>9.36</v>
      </c>
      <c r="AK100" s="1" t="s">
        <v>21</v>
      </c>
      <c r="AL100" s="1">
        <f>AL98-AL99</f>
        <v>46</v>
      </c>
      <c r="AM100" s="1" t="s">
        <v>14</v>
      </c>
      <c r="AR100" s="1" t="s">
        <v>6</v>
      </c>
      <c r="AS100" s="1">
        <v>9.36</v>
      </c>
      <c r="BC100" s="1" t="s">
        <v>21</v>
      </c>
      <c r="BD100" s="1">
        <f>BD98-BD99</f>
        <v>46</v>
      </c>
      <c r="BE100" s="1" t="s">
        <v>14</v>
      </c>
      <c r="BJ100" s="1" t="s">
        <v>6</v>
      </c>
      <c r="BK100" s="1">
        <v>9.36</v>
      </c>
    </row>
    <row r="101" spans="1:71" x14ac:dyDescent="0.2">
      <c r="H101" s="1" t="s">
        <v>7</v>
      </c>
      <c r="I101" s="1">
        <v>7.82</v>
      </c>
      <c r="Y101" s="1" t="s">
        <v>7</v>
      </c>
      <c r="Z101" s="1">
        <v>7.82</v>
      </c>
      <c r="AR101" s="1" t="s">
        <v>7</v>
      </c>
      <c r="AS101" s="1">
        <v>7.82</v>
      </c>
      <c r="BJ101" s="1" t="s">
        <v>7</v>
      </c>
      <c r="BK101" s="1">
        <v>7.82</v>
      </c>
    </row>
    <row r="102" spans="1:71" x14ac:dyDescent="0.2">
      <c r="H102" s="1" t="s">
        <v>8</v>
      </c>
      <c r="I102" s="1">
        <v>6.28</v>
      </c>
      <c r="Y102" s="1" t="s">
        <v>8</v>
      </c>
      <c r="Z102" s="1">
        <v>6.28</v>
      </c>
      <c r="AR102" s="1" t="s">
        <v>8</v>
      </c>
      <c r="AS102" s="1">
        <v>6.28</v>
      </c>
      <c r="BJ102" s="1" t="s">
        <v>8</v>
      </c>
      <c r="BK102" s="1">
        <v>6.28</v>
      </c>
    </row>
    <row r="103" spans="1:71" x14ac:dyDescent="0.2">
      <c r="H103" s="1" t="s">
        <v>9</v>
      </c>
      <c r="I103" s="1">
        <v>4.62</v>
      </c>
      <c r="L103" s="1" t="s">
        <v>22</v>
      </c>
      <c r="M103" s="1">
        <f>((B106-B107)*F97)/(0.81*B97*F98)</f>
        <v>-1.8864348548344474</v>
      </c>
      <c r="O103" s="1">
        <f>B105</f>
        <v>9</v>
      </c>
      <c r="Y103" s="1" t="s">
        <v>9</v>
      </c>
      <c r="Z103" s="1">
        <v>4.62</v>
      </c>
      <c r="AC103" s="1" t="s">
        <v>22</v>
      </c>
      <c r="AD103" s="1">
        <f>((S106-S107)*W97)/(0.81*S97*W98)</f>
        <v>-3.6365009249820668</v>
      </c>
      <c r="AF103" s="1">
        <f>S105</f>
        <v>9</v>
      </c>
      <c r="AR103" s="1" t="s">
        <v>9</v>
      </c>
      <c r="AS103" s="1">
        <v>4.62</v>
      </c>
      <c r="AV103" s="1" t="s">
        <v>22</v>
      </c>
      <c r="AW103" s="1">
        <f>((AL106-AL107)*AP97)/(0.81*AL97*AP98)</f>
        <v>-3.6365009249820668</v>
      </c>
      <c r="AY103" s="1">
        <f>AL105</f>
        <v>9</v>
      </c>
      <c r="BJ103" s="1" t="s">
        <v>9</v>
      </c>
      <c r="BK103" s="1">
        <v>4.62</v>
      </c>
      <c r="BN103" s="1" t="s">
        <v>22</v>
      </c>
      <c r="BO103" s="1">
        <f>((BD106-BD107)*BH97)/(0.81*BD97*BH98)</f>
        <v>-1.8864348548344474</v>
      </c>
      <c r="BQ103" s="1">
        <f>BD105</f>
        <v>9</v>
      </c>
    </row>
    <row r="104" spans="1:71" x14ac:dyDescent="0.2">
      <c r="H104" s="1" t="s">
        <v>9</v>
      </c>
      <c r="I104" s="1">
        <v>3.08</v>
      </c>
      <c r="L104" s="1" t="s">
        <v>23</v>
      </c>
      <c r="M104" s="1">
        <f>B107/B106</f>
        <v>1.3593073593073592</v>
      </c>
      <c r="N104" s="1" t="s">
        <v>24</v>
      </c>
      <c r="O104" s="1">
        <f>(0.0035/0.00196)*M104</f>
        <v>2.4273345701917131</v>
      </c>
      <c r="Y104" s="1" t="s">
        <v>9</v>
      </c>
      <c r="Z104" s="1">
        <v>3.08</v>
      </c>
      <c r="AC104" s="1" t="s">
        <v>23</v>
      </c>
      <c r="AD104" s="1">
        <f>S107/S106</f>
        <v>1.6926406926406927</v>
      </c>
      <c r="AE104" s="1" t="s">
        <v>24</v>
      </c>
      <c r="AF104" s="1">
        <f>(0.0035/0.00196)*AD104</f>
        <v>3.0225726654298084</v>
      </c>
      <c r="AR104" s="1" t="s">
        <v>9</v>
      </c>
      <c r="AS104" s="1">
        <v>3.08</v>
      </c>
      <c r="AV104" s="1" t="s">
        <v>23</v>
      </c>
      <c r="AW104" s="1">
        <f>AL107/AL106</f>
        <v>1.6926406926406927</v>
      </c>
      <c r="AX104" s="1" t="s">
        <v>24</v>
      </c>
      <c r="AY104" s="1">
        <f>(0.0035/0.00196)*AW104</f>
        <v>3.0225726654298084</v>
      </c>
      <c r="BJ104" s="1" t="s">
        <v>9</v>
      </c>
      <c r="BK104" s="1">
        <v>3.08</v>
      </c>
      <c r="BN104" s="1" t="s">
        <v>23</v>
      </c>
      <c r="BO104" s="1">
        <f>BD107/BD106</f>
        <v>1.3593073593073592</v>
      </c>
      <c r="BP104" s="1" t="s">
        <v>24</v>
      </c>
      <c r="BQ104" s="1">
        <f>(0.0035/0.00196)*BO104</f>
        <v>2.4273345701917131</v>
      </c>
    </row>
    <row r="105" spans="1:71" x14ac:dyDescent="0.2">
      <c r="B105" s="1">
        <v>9</v>
      </c>
      <c r="C105" s="1" t="s">
        <v>25</v>
      </c>
      <c r="L105" s="1" t="s">
        <v>26</v>
      </c>
      <c r="M105" s="1">
        <f>(B106*F97)/(B97*B100*F98)</f>
        <v>9.2449142401276441E-2</v>
      </c>
      <c r="S105" s="1">
        <v>9</v>
      </c>
      <c r="T105" s="1" t="s">
        <v>25</v>
      </c>
      <c r="AC105" s="1" t="s">
        <v>26</v>
      </c>
      <c r="AD105" s="1">
        <f>(S106*W97)/(S97*S100*W98)</f>
        <v>9.2449142401276441E-2</v>
      </c>
      <c r="AL105" s="1">
        <v>9</v>
      </c>
      <c r="AM105" s="1" t="s">
        <v>25</v>
      </c>
      <c r="AV105" s="1" t="s">
        <v>26</v>
      </c>
      <c r="AW105" s="1">
        <f>(AL106*AP97)/(AL97*AL100*AP98)</f>
        <v>9.2449142401276441E-2</v>
      </c>
      <c r="BD105" s="1">
        <v>9</v>
      </c>
      <c r="BE105" s="1" t="s">
        <v>25</v>
      </c>
      <c r="BN105" s="1" t="s">
        <v>26</v>
      </c>
      <c r="BO105" s="1">
        <f>(BD106*BH97)/(BD97*BD100*BH98)</f>
        <v>9.2449142401276441E-2</v>
      </c>
    </row>
    <row r="106" spans="1:71" x14ac:dyDescent="0.2">
      <c r="A106" s="1" t="s">
        <v>27</v>
      </c>
      <c r="B106" s="1">
        <f>I103</f>
        <v>4.62</v>
      </c>
      <c r="C106" s="1">
        <f>B107</f>
        <v>6.28</v>
      </c>
      <c r="L106" s="1" t="s">
        <v>28</v>
      </c>
      <c r="M106" s="1">
        <f>(M105/(2*0.81))*((1-O104)+SQRT(((1-O104)^2)+((4*0.81*O104/M105)*B99/B100)))*B100</f>
        <v>4.3163038175067205</v>
      </c>
      <c r="R106" s="1" t="s">
        <v>27</v>
      </c>
      <c r="S106" s="1">
        <f>Z103</f>
        <v>4.62</v>
      </c>
      <c r="T106" s="1">
        <f>S107</f>
        <v>7.82</v>
      </c>
      <c r="AC106" s="1" t="s">
        <v>28</v>
      </c>
      <c r="AD106" s="1">
        <f>(AD105/(2*0.81))*((1-AF104)+SQRT(((1-AF104)^2)+((4*0.81*AF104/AD105)*S99/S100)))*S100</f>
        <v>4.2648202169742033</v>
      </c>
      <c r="AK106" s="1" t="s">
        <v>27</v>
      </c>
      <c r="AL106" s="1">
        <f>AS103</f>
        <v>4.62</v>
      </c>
      <c r="AM106" s="1">
        <f>AL107</f>
        <v>7.82</v>
      </c>
      <c r="AV106" s="1" t="s">
        <v>28</v>
      </c>
      <c r="AW106" s="1">
        <f>(AW105/(2*0.81))*((1-AY104)+SQRT(((1-AY104)^2)+((4*0.81*AY104/AW105)*AL99/AL100)))*AL100</f>
        <v>4.2648202169742033</v>
      </c>
      <c r="BC106" s="1" t="s">
        <v>27</v>
      </c>
      <c r="BD106" s="1">
        <f>BK103</f>
        <v>4.62</v>
      </c>
      <c r="BE106" s="1">
        <f>BD107</f>
        <v>6.28</v>
      </c>
      <c r="BN106" s="1" t="s">
        <v>28</v>
      </c>
      <c r="BO106" s="1">
        <f>(BO105/(2*0.81))*((1-BQ104)+SQRT(((1-BQ104)^2)+((4*0.81*BQ104/BO105)*BD99/BD100)))*BD100</f>
        <v>4.3163038175067205</v>
      </c>
    </row>
    <row r="107" spans="1:71" x14ac:dyDescent="0.2">
      <c r="A107" s="1" t="s">
        <v>29</v>
      </c>
      <c r="B107" s="1">
        <f>I102</f>
        <v>6.28</v>
      </c>
      <c r="C107" s="1">
        <f>B106</f>
        <v>4.62</v>
      </c>
      <c r="R107" s="1" t="s">
        <v>29</v>
      </c>
      <c r="S107" s="1">
        <f>Z101</f>
        <v>7.82</v>
      </c>
      <c r="T107" s="1">
        <f>S106</f>
        <v>4.62</v>
      </c>
      <c r="AK107" s="1" t="s">
        <v>29</v>
      </c>
      <c r="AL107" s="1">
        <f>AS101</f>
        <v>7.82</v>
      </c>
      <c r="AM107" s="1">
        <f>AL106</f>
        <v>4.62</v>
      </c>
      <c r="BC107" s="1" t="s">
        <v>29</v>
      </c>
      <c r="BD107" s="1">
        <f>BK102</f>
        <v>6.28</v>
      </c>
      <c r="BE107" s="1">
        <f>BD106</f>
        <v>4.62</v>
      </c>
    </row>
    <row r="108" spans="1:71" x14ac:dyDescent="0.2">
      <c r="A108" s="1" t="s">
        <v>30</v>
      </c>
      <c r="B108" s="1">
        <f>M106</f>
        <v>4.3163038175067205</v>
      </c>
      <c r="C108" s="1">
        <f>M111</f>
        <v>5.1059414461416184</v>
      </c>
      <c r="L108" s="1" t="s">
        <v>22</v>
      </c>
      <c r="M108" s="1">
        <f>((C106-C107)*F97)/(0.81*B97*F98)</f>
        <v>1.8864348548344474</v>
      </c>
      <c r="O108" s="1" t="str">
        <f>C105</f>
        <v>9'</v>
      </c>
      <c r="R108" s="1" t="s">
        <v>30</v>
      </c>
      <c r="S108" s="1">
        <f>AD106</f>
        <v>4.2648202169742033</v>
      </c>
      <c r="T108" s="1">
        <f>AD111</f>
        <v>5.8843846668102167</v>
      </c>
      <c r="AC108" s="1" t="s">
        <v>22</v>
      </c>
      <c r="AD108" s="1">
        <f>((T106-T107)*W97)/(0.81*S97*W98)</f>
        <v>3.6365009249820668</v>
      </c>
      <c r="AF108" s="1" t="str">
        <f>T105</f>
        <v>9'</v>
      </c>
      <c r="AK108" s="1" t="s">
        <v>30</v>
      </c>
      <c r="AL108" s="1">
        <f>AW106</f>
        <v>4.2648202169742033</v>
      </c>
      <c r="AM108" s="1">
        <f>AW111</f>
        <v>5.8843846668102167</v>
      </c>
      <c r="AV108" s="1" t="s">
        <v>22</v>
      </c>
      <c r="AW108" s="1">
        <f>((AM106-AM107)*AP97)/(0.81*AL97*AP98)</f>
        <v>3.6365009249820668</v>
      </c>
      <c r="AY108" s="1" t="str">
        <f>AM105</f>
        <v>9'</v>
      </c>
      <c r="BC108" s="1" t="s">
        <v>30</v>
      </c>
      <c r="BD108" s="1">
        <f>BO106</f>
        <v>4.3163038175067205</v>
      </c>
      <c r="BE108" s="1">
        <f>BO111</f>
        <v>5.1059414461416184</v>
      </c>
      <c r="BN108" s="1" t="s">
        <v>22</v>
      </c>
      <c r="BO108" s="1">
        <f>((BE106-BE107)*BH97)/(0.81*BD97*BH98)</f>
        <v>1.8864348548344474</v>
      </c>
      <c r="BQ108" s="1" t="str">
        <f>BE105</f>
        <v>9'</v>
      </c>
    </row>
    <row r="109" spans="1:71" x14ac:dyDescent="0.2">
      <c r="A109" s="1" t="s">
        <v>31</v>
      </c>
      <c r="B109" s="1">
        <f>(B108-B99)/B108*0.0035</f>
        <v>2.5648411420515078E-4</v>
      </c>
      <c r="C109" s="1">
        <f>(C108-B99)/C108*0.0035</f>
        <v>7.5809624969763192E-4</v>
      </c>
      <c r="L109" s="1" t="s">
        <v>23</v>
      </c>
      <c r="M109" s="1">
        <f>C107/C106</f>
        <v>0.73566878980891715</v>
      </c>
      <c r="N109" s="1" t="s">
        <v>24</v>
      </c>
      <c r="O109" s="1">
        <f>(0.0035/0.00196)*M109</f>
        <v>1.3136942675159236</v>
      </c>
      <c r="R109" s="1" t="s">
        <v>31</v>
      </c>
      <c r="S109" s="1">
        <f>(S108-S99)/S108*0.0035</f>
        <v>2.1732938605963236E-4</v>
      </c>
      <c r="T109" s="1">
        <f>(T108-S99)/T108*0.0035</f>
        <v>1.1208217523636056E-3</v>
      </c>
      <c r="AC109" s="1" t="s">
        <v>23</v>
      </c>
      <c r="AD109" s="1">
        <f>T107/T106</f>
        <v>0.59079283887468026</v>
      </c>
      <c r="AE109" s="1" t="s">
        <v>24</v>
      </c>
      <c r="AF109" s="1">
        <f>(0.0035/0.00196)*AD109</f>
        <v>1.0549872122762147</v>
      </c>
      <c r="AK109" s="1" t="s">
        <v>31</v>
      </c>
      <c r="AL109" s="1">
        <f>(AL108-AL99)/AL108*0.0035</f>
        <v>2.1732938605963236E-4</v>
      </c>
      <c r="AM109" s="1">
        <f>(AM108-AL99)/AM108*0.0035</f>
        <v>1.1208217523636056E-3</v>
      </c>
      <c r="AV109" s="1" t="s">
        <v>23</v>
      </c>
      <c r="AW109" s="1">
        <f>AM107/AM106</f>
        <v>0.59079283887468026</v>
      </c>
      <c r="AX109" s="1" t="s">
        <v>24</v>
      </c>
      <c r="AY109" s="1">
        <f>(0.0035/0.00196)*AW109</f>
        <v>1.0549872122762147</v>
      </c>
      <c r="BC109" s="1" t="s">
        <v>31</v>
      </c>
      <c r="BD109" s="1">
        <f>(BD108-BD99)/BD108*0.0035</f>
        <v>2.5648411420515078E-4</v>
      </c>
      <c r="BE109" s="1">
        <f>(BE108-BD99)/BE108*0.0035</f>
        <v>7.5809624969763192E-4</v>
      </c>
      <c r="BN109" s="1" t="s">
        <v>23</v>
      </c>
      <c r="BO109" s="1">
        <f>BE107/BE106</f>
        <v>0.73566878980891715</v>
      </c>
      <c r="BP109" s="1" t="s">
        <v>24</v>
      </c>
      <c r="BQ109" s="1">
        <f>(0.0035/0.00196)*BO109</f>
        <v>1.3136942675159236</v>
      </c>
    </row>
    <row r="110" spans="1:71" x14ac:dyDescent="0.2">
      <c r="A110" s="1" t="s">
        <v>32</v>
      </c>
      <c r="B110" s="1">
        <f>B109*200000</f>
        <v>51.296822841030156</v>
      </c>
      <c r="C110" s="1">
        <f>C109*200000</f>
        <v>151.61924993952638</v>
      </c>
      <c r="L110" s="1" t="s">
        <v>26</v>
      </c>
      <c r="M110" s="1">
        <f>(C106*F97)/(B97*B100*F98)</f>
        <v>0.1256667996277091</v>
      </c>
      <c r="R110" s="1" t="s">
        <v>32</v>
      </c>
      <c r="S110" s="1">
        <f>S109*200000</f>
        <v>43.465877211926475</v>
      </c>
      <c r="T110" s="1">
        <f>T109*200000</f>
        <v>224.16435047272111</v>
      </c>
      <c r="AC110" s="1" t="s">
        <v>26</v>
      </c>
      <c r="AD110" s="1">
        <f>(T106*W97)/(S97*S100*W98)</f>
        <v>0.15648318042813458</v>
      </c>
      <c r="AK110" s="1" t="s">
        <v>32</v>
      </c>
      <c r="AL110" s="1">
        <f>AL109*200000</f>
        <v>43.465877211926475</v>
      </c>
      <c r="AM110" s="1">
        <f>AM109*200000</f>
        <v>224.16435047272111</v>
      </c>
      <c r="AV110" s="1" t="s">
        <v>26</v>
      </c>
      <c r="AW110" s="1">
        <f>(AM106*AP97)/(AL97*AL100*AP98)</f>
        <v>0.15648318042813458</v>
      </c>
      <c r="BC110" s="1" t="s">
        <v>32</v>
      </c>
      <c r="BD110" s="1">
        <f>BD109*200000</f>
        <v>51.296822841030156</v>
      </c>
      <c r="BE110" s="1">
        <f>BE109*200000</f>
        <v>151.61924993952638</v>
      </c>
      <c r="BN110" s="1" t="s">
        <v>26</v>
      </c>
      <c r="BO110" s="1">
        <f>(BE106*BH97)/(BD97*BD100*BH98)</f>
        <v>0.1256667996277091</v>
      </c>
    </row>
    <row r="111" spans="1:71" x14ac:dyDescent="0.2">
      <c r="A111" s="1" t="s">
        <v>33</v>
      </c>
      <c r="B111" s="1">
        <f>IF(ABS(B110)&gt;F97,F97*SIGN(B110),B110)</f>
        <v>51.296822841030156</v>
      </c>
      <c r="C111" s="1">
        <f>IF(ABS(C110)&gt;F97,F97*SIGN(C110),C110)</f>
        <v>151.61924993952638</v>
      </c>
      <c r="L111" s="1" t="s">
        <v>28</v>
      </c>
      <c r="M111" s="1">
        <f>(M110/(2*0.81))*((1-O109)+SQRT(((1-O109)^2)+((4*0.81*O109/M110)*B99/B100)))*B100</f>
        <v>5.1059414461416184</v>
      </c>
      <c r="R111" s="1" t="s">
        <v>33</v>
      </c>
      <c r="S111" s="1">
        <f>IF(ABS(S110)&gt;W97,W97*SIGN(S110),S110)</f>
        <v>43.465877211926475</v>
      </c>
      <c r="T111" s="1">
        <f>IF(ABS(T110)&gt;W97,W97*SIGN(T110),T110)</f>
        <v>224.16435047272111</v>
      </c>
      <c r="AC111" s="1" t="s">
        <v>28</v>
      </c>
      <c r="AD111" s="1">
        <f>(AD110/(2*0.81))*((1-AF109)+SQRT(((1-AF109)^2)+((4*0.81*AF109/AD110)*S99/S100)))*S100</f>
        <v>5.8843846668102167</v>
      </c>
      <c r="AK111" s="1" t="s">
        <v>33</v>
      </c>
      <c r="AL111" s="1">
        <f>IF(ABS(AL110)&gt;AP97,AP97*SIGN(AL110),AL110)</f>
        <v>43.465877211926475</v>
      </c>
      <c r="AM111" s="1">
        <f>IF(ABS(AM110)&gt;AP97,AP97*SIGN(AM110),AM110)</f>
        <v>224.16435047272111</v>
      </c>
      <c r="AV111" s="1" t="s">
        <v>28</v>
      </c>
      <c r="AW111" s="1">
        <f>(AW110/(2*0.81))*((1-AY109)+SQRT(((1-AY109)^2)+((4*0.81*AY109/AW110)*AL99/AL100)))*AL100</f>
        <v>5.8843846668102167</v>
      </c>
      <c r="BC111" s="1" t="s">
        <v>33</v>
      </c>
      <c r="BD111" s="1">
        <f>IF(ABS(BD110)&gt;BH97,BH97*SIGN(BD110),BD110)</f>
        <v>51.296822841030156</v>
      </c>
      <c r="BE111" s="1">
        <f>IF(ABS(BE110)&gt;BH97,BH97*SIGN(BE110),BE110)</f>
        <v>151.61924993952638</v>
      </c>
      <c r="BN111" s="1" t="s">
        <v>28</v>
      </c>
      <c r="BO111" s="1">
        <f>(BO110/(2*0.81))*((1-BQ109)+SQRT(((1-BQ109)^2)+((4*0.81*BQ109/BO110)*BD99/BD100)))*BD100</f>
        <v>5.1059414461416184</v>
      </c>
    </row>
    <row r="112" spans="1:71" x14ac:dyDescent="0.2">
      <c r="A112" s="1" t="s">
        <v>34</v>
      </c>
      <c r="B112" s="1">
        <f>0.81*B97*B108*F98/10</f>
        <v>148.62372097859065</v>
      </c>
      <c r="C112" s="1">
        <f>0.81*B97*C108*F98/10</f>
        <v>175.81339240913897</v>
      </c>
      <c r="R112" s="1" t="s">
        <v>34</v>
      </c>
      <c r="S112" s="1">
        <f>0.81*S97*S108*W98/10</f>
        <v>146.85098101309444</v>
      </c>
      <c r="T112" s="1">
        <f>0.81*S97*T108*W98/10</f>
        <v>202.61760567074288</v>
      </c>
      <c r="AK112" s="1" t="s">
        <v>34</v>
      </c>
      <c r="AL112" s="1">
        <f>0.81*AL97*AL108*AP98/10</f>
        <v>146.85098101309444</v>
      </c>
      <c r="AM112" s="1">
        <f>0.81*AL97*AM108*AP98/10</f>
        <v>202.61760567074288</v>
      </c>
      <c r="BC112" s="1" t="s">
        <v>34</v>
      </c>
      <c r="BD112" s="1">
        <f>0.81*BD97*BD108*BH98/10</f>
        <v>148.62372097859065</v>
      </c>
      <c r="BE112" s="1">
        <f>0.81*BD97*BE108*BH98/10</f>
        <v>175.81339240913897</v>
      </c>
    </row>
    <row r="113" spans="1:57" x14ac:dyDescent="0.2">
      <c r="A113" s="1" t="s">
        <v>35</v>
      </c>
      <c r="B113" s="1">
        <f>B107*B111/10</f>
        <v>32.214404744166941</v>
      </c>
      <c r="C113" s="1">
        <f>C107*C111/10</f>
        <v>70.048093472061197</v>
      </c>
      <c r="R113" s="1" t="s">
        <v>35</v>
      </c>
      <c r="S113" s="1">
        <f>S107*S111/10</f>
        <v>33.990315979726503</v>
      </c>
      <c r="T113" s="1">
        <f>T107*T111/10</f>
        <v>103.56392991839716</v>
      </c>
      <c r="AK113" s="1" t="s">
        <v>35</v>
      </c>
      <c r="AL113" s="1">
        <f>AL107*AL111/10</f>
        <v>33.990315979726503</v>
      </c>
      <c r="AM113" s="1">
        <f>AM107*AM111/10</f>
        <v>103.56392991839716</v>
      </c>
      <c r="BC113" s="1" t="s">
        <v>35</v>
      </c>
      <c r="BD113" s="1">
        <f>BD107*BD111/10</f>
        <v>32.214404744166941</v>
      </c>
      <c r="BE113" s="1">
        <f>BE107*BE111/10</f>
        <v>70.048093472061197</v>
      </c>
    </row>
    <row r="114" spans="1:57" x14ac:dyDescent="0.2">
      <c r="A114" s="1" t="s">
        <v>36</v>
      </c>
      <c r="B114" s="1">
        <f>B106*F97/10</f>
        <v>180.78059999999999</v>
      </c>
      <c r="C114" s="1">
        <f>C106*F97/10</f>
        <v>245.7364</v>
      </c>
      <c r="R114" s="1" t="s">
        <v>36</v>
      </c>
      <c r="S114" s="1">
        <f>S106*W97/10</f>
        <v>180.78059999999999</v>
      </c>
      <c r="T114" s="1">
        <f>T106*W97/10</f>
        <v>305.99660000000006</v>
      </c>
      <c r="AK114" s="1" t="s">
        <v>36</v>
      </c>
      <c r="AL114" s="1">
        <f>AL106*AP97/10</f>
        <v>180.78059999999999</v>
      </c>
      <c r="AM114" s="1">
        <f>AM106*AP97/10</f>
        <v>305.99660000000006</v>
      </c>
      <c r="BC114" s="1" t="s">
        <v>36</v>
      </c>
      <c r="BD114" s="1">
        <f>BD106*BH97/10</f>
        <v>180.78059999999999</v>
      </c>
      <c r="BE114" s="1">
        <f>BE106*BH97/10</f>
        <v>245.7364</v>
      </c>
    </row>
    <row r="115" spans="1:57" x14ac:dyDescent="0.2">
      <c r="A115" s="1" t="s">
        <v>37</v>
      </c>
      <c r="B115" s="1">
        <f>B114-B113-B112</f>
        <v>-5.7525722757588937E-2</v>
      </c>
      <c r="C115" s="1">
        <f>C114-C113-C112</f>
        <v>-0.12508588120016384</v>
      </c>
      <c r="R115" s="1" t="s">
        <v>37</v>
      </c>
      <c r="S115" s="1">
        <f>S114-S113-S112</f>
        <v>-6.0696992820965079E-2</v>
      </c>
      <c r="T115" s="1">
        <f>T114-T113-T112</f>
        <v>-0.18493558913996822</v>
      </c>
      <c r="AK115" s="1" t="s">
        <v>37</v>
      </c>
      <c r="AL115" s="1">
        <f>AL114-AL113-AL112</f>
        <v>-6.0696992820965079E-2</v>
      </c>
      <c r="AM115" s="1">
        <f>AM114-AM113-AM112</f>
        <v>-0.18493558913996822</v>
      </c>
      <c r="BC115" s="1" t="s">
        <v>37</v>
      </c>
      <c r="BD115" s="1">
        <f>BD114-BD113-BD112</f>
        <v>-5.7525722757588937E-2</v>
      </c>
      <c r="BE115" s="1">
        <f>BE114-BE113-BE112</f>
        <v>-0.12508588120016384</v>
      </c>
    </row>
    <row r="116" spans="1:57" x14ac:dyDescent="0.2">
      <c r="A116" s="1" t="s">
        <v>38</v>
      </c>
      <c r="B116" s="1">
        <f>(B114*(B98-B99)-B113*B99-B112*0.416*B108)/100</f>
        <v>79.201838451828436</v>
      </c>
      <c r="C116" s="1">
        <f>-(C114*(B98-B99)-C113*B99-C112*0.416*C108)/100</f>
        <v>-106.50241785082905</v>
      </c>
      <c r="R116" s="1" t="s">
        <v>38</v>
      </c>
      <c r="S116" s="1">
        <f>(S114*(S98-S99)-S113*S99-S112*0.416*S108)/100</f>
        <v>79.194084344749228</v>
      </c>
      <c r="T116" s="1">
        <f>-(T114*(S98-S99)-T113*S99-T112*0.416*T108)/100</f>
        <v>-131.6559942859997</v>
      </c>
      <c r="AK116" s="1" t="s">
        <v>38</v>
      </c>
      <c r="AL116" s="1">
        <f>(AL114*(AL98-AL99)-AL113*AL99-AL112*0.416*AL108)/100</f>
        <v>79.194084344749228</v>
      </c>
      <c r="AM116" s="1">
        <f>-(AM114*(AL98-AL99)-AM113*AL99-AM112*0.416*AM108)/100</f>
        <v>-131.6559942859997</v>
      </c>
      <c r="BC116" s="1" t="s">
        <v>38</v>
      </c>
      <c r="BD116" s="1">
        <f>(BD114*(BD98-BD99)-BD113*BD99-BD112*0.416*BD108)/100</f>
        <v>79.201838451828436</v>
      </c>
      <c r="BE116" s="1">
        <f>-(BE114*(BD98-BD99)-BE113*BD99-BE112*0.416*BE108)/100</f>
        <v>-106.50241785082905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"/>
  <sheetViews>
    <sheetView zoomScale="80" zoomScaleNormal="80" workbookViewId="0">
      <selection activeCell="Q35" sqref="Q35"/>
    </sheetView>
  </sheetViews>
  <sheetFormatPr defaultRowHeight="12" x14ac:dyDescent="0.2"/>
  <cols>
    <col min="1" max="6" width="9.140625" style="4"/>
    <col min="7" max="7" width="10.7109375" style="4" customWidth="1"/>
    <col min="8" max="8" width="10.28515625" style="4" customWidth="1"/>
    <col min="9" max="16384" width="9.140625" style="4"/>
  </cols>
  <sheetData>
    <row r="1" spans="1:44" x14ac:dyDescent="0.2">
      <c r="B1" s="4" t="s">
        <v>124</v>
      </c>
    </row>
    <row r="2" spans="1:44" x14ac:dyDescent="0.2">
      <c r="E2" s="4" t="s">
        <v>90</v>
      </c>
      <c r="N2" s="4" t="s">
        <v>117</v>
      </c>
    </row>
    <row r="3" spans="1:44" x14ac:dyDescent="0.2">
      <c r="C3" s="50" t="s">
        <v>100</v>
      </c>
      <c r="D3" s="50" t="s">
        <v>101</v>
      </c>
      <c r="E3" s="50" t="s">
        <v>102</v>
      </c>
      <c r="F3" s="50" t="s">
        <v>103</v>
      </c>
      <c r="G3" s="50" t="s">
        <v>104</v>
      </c>
      <c r="H3" s="50" t="s">
        <v>105</v>
      </c>
      <c r="M3" s="2" t="s">
        <v>91</v>
      </c>
      <c r="N3" s="2" t="s">
        <v>92</v>
      </c>
      <c r="O3" s="2" t="s">
        <v>93</v>
      </c>
      <c r="P3" s="2" t="s">
        <v>94</v>
      </c>
      <c r="Q3" s="2" t="s">
        <v>37</v>
      </c>
    </row>
    <row r="4" spans="1:44" x14ac:dyDescent="0.2">
      <c r="A4" s="4">
        <f>'[3]INVILUPPO PIL'!C627</f>
        <v>6</v>
      </c>
      <c r="B4" s="4" t="str">
        <f>'[3]INVILUPPO PIL'!D627</f>
        <v>Msup</v>
      </c>
      <c r="C4" s="48">
        <f>'[3]INVILUPPO PIL'!E627</f>
        <v>20.949000000000002</v>
      </c>
      <c r="D4" s="48">
        <f>'[3]INVILUPPO PIL'!F627</f>
        <v>14.281000000000001</v>
      </c>
      <c r="E4" s="48">
        <f>'[3]INVILUPPO PIL'!G627</f>
        <v>56.283999999999999</v>
      </c>
      <c r="F4" s="48">
        <f>'[3]INVILUPPO PIL'!H627</f>
        <v>-4.72</v>
      </c>
      <c r="G4" s="48">
        <f>'[3]INVILUPPO PIL'!I627</f>
        <v>57.699999999999996</v>
      </c>
      <c r="H4" s="48">
        <f>'[3]INVILUPPO PIL'!J627</f>
        <v>-21.605199999999996</v>
      </c>
      <c r="J4" s="4">
        <f>'[3]INVILUPPO PIL'!AE627</f>
        <v>27</v>
      </c>
      <c r="K4" s="4">
        <f>'[3]INVILUPPO PIL'!AF627</f>
        <v>6</v>
      </c>
      <c r="L4" s="4" t="str">
        <f>'[3]INVILUPPO PIL'!AG627</f>
        <v>q+Fx</v>
      </c>
      <c r="M4" s="4">
        <f>'[3]INVILUPPO PIL'!AH627</f>
        <v>71.980999999999995</v>
      </c>
      <c r="N4" s="4">
        <f>'[3]INVILUPPO PIL'!AI627</f>
        <v>6.0823</v>
      </c>
      <c r="O4" s="4">
        <f>'[3]INVILUPPO PIL'!AJ627</f>
        <v>-34.760799999999996</v>
      </c>
      <c r="P4" s="4">
        <f>'[3]INVILUPPO PIL'!AK627</f>
        <v>-7.5294999999999987</v>
      </c>
      <c r="Q4" s="56">
        <f>'[3]INVILUPPO PIL'!AL627</f>
        <v>-80.524799999999999</v>
      </c>
      <c r="R4" s="53">
        <f>'[4]5-6'!F72</f>
        <v>-94.174800000000005</v>
      </c>
    </row>
    <row r="5" spans="1:44" x14ac:dyDescent="0.2">
      <c r="B5" s="4" t="str">
        <f>'[3]INVILUPPO PIL'!D628</f>
        <v>Minf</v>
      </c>
      <c r="C5" s="48">
        <f>'[3]INVILUPPO PIL'!E628</f>
        <v>-18.172000000000001</v>
      </c>
      <c r="D5" s="48">
        <f>'[3]INVILUPPO PIL'!F628</f>
        <v>-12.368</v>
      </c>
      <c r="E5" s="48">
        <f>'[3]INVILUPPO PIL'!G628</f>
        <v>-22.114999999999998</v>
      </c>
      <c r="F5" s="48">
        <f>'[3]INVILUPPO PIL'!H628</f>
        <v>0.92599999999999993</v>
      </c>
      <c r="G5" s="48">
        <f>'[3]INVILUPPO PIL'!I628</f>
        <v>-22.392799999999998</v>
      </c>
      <c r="H5" s="48">
        <f>'[3]INVILUPPO PIL'!J628</f>
        <v>7.5604999999999993</v>
      </c>
      <c r="L5" s="4" t="str">
        <f>'[3]INVILUPPO PIL'!AG628</f>
        <v>q-Fx</v>
      </c>
      <c r="M5" s="4">
        <f>'[3]INVILUPPO PIL'!AH628</f>
        <v>-43.418999999999997</v>
      </c>
      <c r="N5" s="4">
        <f>'[3]INVILUPPO PIL'!AI628</f>
        <v>37.313699999999997</v>
      </c>
      <c r="O5" s="4">
        <f>'[3]INVILUPPO PIL'!AJ628</f>
        <v>10.024799999999997</v>
      </c>
      <c r="P5" s="4">
        <f>'[3]INVILUPPO PIL'!AK628</f>
        <v>-31.520499999999998</v>
      </c>
      <c r="Q5" s="56">
        <f>'[3]INVILUPPO PIL'!AL628</f>
        <v>-24.493199999999998</v>
      </c>
      <c r="R5" s="54">
        <f>'[4]5-6'!G72</f>
        <v>-38.143200000000007</v>
      </c>
    </row>
    <row r="6" spans="1:44" x14ac:dyDescent="0.2">
      <c r="B6" s="4" t="str">
        <f>'[3]INVILUPPO PIL'!D629</f>
        <v>V</v>
      </c>
      <c r="C6" s="48">
        <f>'[3]INVILUPPO PIL'!E629</f>
        <v>12.225</v>
      </c>
      <c r="D6" s="48">
        <f>'[3]INVILUPPO PIL'!F629</f>
        <v>8.3279999999999994</v>
      </c>
      <c r="E6" s="48">
        <f>'[3]INVILUPPO PIL'!G629</f>
        <v>23.555</v>
      </c>
      <c r="F6" s="48">
        <f>'[3]INVILUPPO PIL'!H629</f>
        <v>-1.742</v>
      </c>
      <c r="G6" s="49">
        <f>'[3]INVILUPPO PIL'!I629</f>
        <v>24.0776</v>
      </c>
      <c r="H6" s="48">
        <f>'[3]INVILUPPO PIL'!J629</f>
        <v>-8.8084999999999987</v>
      </c>
      <c r="L6" s="4" t="str">
        <f>'[3]INVILUPPO PIL'!AG629</f>
        <v>q+Fy</v>
      </c>
      <c r="M6" s="4">
        <f>'[3]INVILUPPO PIL'!AH629</f>
        <v>-7.3241999999999958</v>
      </c>
      <c r="N6" s="4">
        <f>'[3]INVILUPPO PIL'!AI629</f>
        <v>53.063000000000002</v>
      </c>
      <c r="O6" s="4">
        <f>'[3]INVILUPPO PIL'!AJ629</f>
        <v>-4.807500000000001</v>
      </c>
      <c r="P6" s="4">
        <f>'[3]INVILUPPO PIL'!AK629</f>
        <v>-43.439399999999999</v>
      </c>
      <c r="Q6" s="4">
        <f>'[3]INVILUPPO PIL'!AL629</f>
        <v>-74.669299999999993</v>
      </c>
      <c r="R6" s="40"/>
      <c r="T6" s="4" t="s">
        <v>96</v>
      </c>
      <c r="AR6" s="4" t="s">
        <v>115</v>
      </c>
    </row>
    <row r="7" spans="1:44" x14ac:dyDescent="0.2">
      <c r="B7" s="4" t="str">
        <f>'[3]INVILUPPO PIL'!D630</f>
        <v>N</v>
      </c>
      <c r="C7" s="48">
        <f>'[3]INVILUPPO PIL'!E630</f>
        <v>-23.600999999999999</v>
      </c>
      <c r="D7" s="48">
        <f>'[3]INVILUPPO PIL'!F630</f>
        <v>-16.518999999999998</v>
      </c>
      <c r="E7" s="48">
        <f>'[3]INVILUPPO PIL'!G630</f>
        <v>-25.065000000000001</v>
      </c>
      <c r="F7" s="48">
        <f>'[3]INVILUPPO PIL'!H630</f>
        <v>2.0950000000000002</v>
      </c>
      <c r="G7" s="48">
        <f>'[3]INVILUPPO PIL'!I630</f>
        <v>-25.6935</v>
      </c>
      <c r="H7" s="48">
        <f>'[3]INVILUPPO PIL'!J630</f>
        <v>9.6144999999999996</v>
      </c>
      <c r="L7" s="4" t="str">
        <f>'[3]INVILUPPO PIL'!AG630</f>
        <v>q-Fy</v>
      </c>
      <c r="M7" s="4">
        <f>'[3]INVILUPPO PIL'!AH630</f>
        <v>35.886199999999995</v>
      </c>
      <c r="N7" s="4">
        <f>'[3]INVILUPPO PIL'!AI630</f>
        <v>-9.6670000000000016</v>
      </c>
      <c r="O7" s="4">
        <f>'[3]INVILUPPO PIL'!AJ630</f>
        <v>-19.9285</v>
      </c>
      <c r="P7" s="4">
        <f>'[3]INVILUPPO PIL'!AK630</f>
        <v>4.389400000000002</v>
      </c>
      <c r="Q7" s="4">
        <f>'[3]INVILUPPO PIL'!AL630</f>
        <v>-30.348700000000001</v>
      </c>
      <c r="R7" s="40"/>
      <c r="U7" s="4" t="s">
        <v>99</v>
      </c>
      <c r="V7" s="4" t="s">
        <v>95</v>
      </c>
      <c r="W7" s="4" t="s">
        <v>106</v>
      </c>
      <c r="X7" s="4" t="s">
        <v>107</v>
      </c>
      <c r="Y7" s="4" t="s">
        <v>108</v>
      </c>
      <c r="Z7" s="4" t="s">
        <v>110</v>
      </c>
      <c r="AA7" s="4" t="s">
        <v>109</v>
      </c>
      <c r="AB7" s="4" t="s">
        <v>107</v>
      </c>
      <c r="AC7" s="4" t="s">
        <v>108</v>
      </c>
      <c r="AD7" s="10"/>
      <c r="AE7" s="11"/>
      <c r="AF7" s="11" t="s">
        <v>111</v>
      </c>
      <c r="AG7" s="11"/>
      <c r="AH7" s="17"/>
      <c r="AI7" s="10"/>
      <c r="AJ7" s="11"/>
      <c r="AK7" s="11" t="s">
        <v>112</v>
      </c>
      <c r="AL7" s="11"/>
      <c r="AM7" s="17"/>
      <c r="AN7" s="4" t="s">
        <v>113</v>
      </c>
      <c r="AO7" s="4" t="s">
        <v>114</v>
      </c>
      <c r="AR7" s="4" t="s">
        <v>116</v>
      </c>
    </row>
    <row r="8" spans="1:44" x14ac:dyDescent="0.2">
      <c r="A8" s="4">
        <f>'[3]INVILUPPO PIL'!C631</f>
        <v>5</v>
      </c>
      <c r="B8" s="4" t="str">
        <f>'[3]INVILUPPO PIL'!D631</f>
        <v>Msup</v>
      </c>
      <c r="C8" s="48">
        <f>'[3]INVILUPPO PIL'!E631</f>
        <v>14.333</v>
      </c>
      <c r="D8" s="48">
        <f>'[3]INVILUPPO PIL'!F631</f>
        <v>10.006</v>
      </c>
      <c r="E8" s="48">
        <f>'[3]INVILUPPO PIL'!G631</f>
        <v>76.878</v>
      </c>
      <c r="F8" s="48">
        <f>'[3]INVILUPPO PIL'!H631</f>
        <v>-7.431</v>
      </c>
      <c r="G8" s="48">
        <f>'[3]INVILUPPO PIL'!I631</f>
        <v>79.107299999999995</v>
      </c>
      <c r="H8" s="48">
        <f>'[3]INVILUPPO PIL'!J631</f>
        <v>-30.494399999999999</v>
      </c>
      <c r="K8" s="4">
        <f>'[3]INVILUPPO PIL'!AF631</f>
        <v>5</v>
      </c>
      <c r="L8" s="4" t="str">
        <f>'[3]INVILUPPO PIL'!AG631</f>
        <v>q+Fx</v>
      </c>
      <c r="M8" s="4">
        <f>'[3]INVILUPPO PIL'!AH631</f>
        <v>89.113299999999995</v>
      </c>
      <c r="N8" s="4">
        <f>'[3]INVILUPPO PIL'!AI631</f>
        <v>-2.9291000000000018</v>
      </c>
      <c r="O8" s="4">
        <f>'[3]INVILUPPO PIL'!AJ631</f>
        <v>-80.747799999999998</v>
      </c>
      <c r="P8" s="4">
        <f>'[3]INVILUPPO PIL'!AK631</f>
        <v>3.9969999999999999</v>
      </c>
      <c r="Q8" s="56">
        <f>'[3]INVILUPPO PIL'!AL631</f>
        <v>-205.55940000000001</v>
      </c>
      <c r="R8" s="54">
        <f>'[4]5-6'!F121</f>
        <v>-236.0094</v>
      </c>
      <c r="S8" s="4" t="s">
        <v>97</v>
      </c>
      <c r="T8" s="51" t="str">
        <f>Foglio1!H11</f>
        <v>1φ14+2φ20</v>
      </c>
      <c r="U8" s="4">
        <v>7.82</v>
      </c>
      <c r="V8" s="4">
        <f>(1.2*U8*391.3/10)-$G$6</f>
        <v>343.11831999999998</v>
      </c>
      <c r="W8" s="4">
        <f>0.48*(1-(25/250))</f>
        <v>0.432</v>
      </c>
      <c r="X8" s="4">
        <v>0.3</v>
      </c>
      <c r="Y8" s="4">
        <v>0.62</v>
      </c>
      <c r="Z8" s="4">
        <f>-R4/($X$8*$Y$8)</f>
        <v>506.31612903225812</v>
      </c>
      <c r="AA8" s="4">
        <f>Z8/14.17/1000</f>
        <v>3.5731554624718283E-2</v>
      </c>
      <c r="AB8" s="4">
        <f>X8*100</f>
        <v>30</v>
      </c>
      <c r="AC8" s="4">
        <f>Y8*100</f>
        <v>62</v>
      </c>
      <c r="AD8" s="18"/>
      <c r="AE8" s="19"/>
      <c r="AF8" s="19">
        <f>$W$8*14.17*$AB$8*($AC$8/10)*((1-(AA8/$W$8))^(1/2))</f>
        <v>1090.4842902497192</v>
      </c>
      <c r="AG8" s="19"/>
      <c r="AH8" s="20"/>
      <c r="AI8" s="18"/>
      <c r="AJ8" s="19">
        <f>1.2*$AB$8*($AC$8/10)*(1+(ABS(R5)/(1.2*$AB$8*($AC$8/10))))^(1/2)</f>
        <v>241.5197760846925</v>
      </c>
      <c r="AK8" s="19"/>
      <c r="AL8" s="19"/>
      <c r="AM8" s="20"/>
      <c r="AN8" s="4">
        <f>0.6-(2*0.04)</f>
        <v>0.52</v>
      </c>
      <c r="AO8" s="4">
        <f>V8/($AB$8*$AC$8)*10</f>
        <v>1.8447221505376343</v>
      </c>
      <c r="AQ8" s="4">
        <v>5</v>
      </c>
      <c r="AR8" s="48">
        <f>(((AO9^2)/(1.2+(AA9*14.17))-1.2))*(($AB$8*(0.42*100)/391.3))</f>
        <v>0.99391074987251438</v>
      </c>
    </row>
    <row r="9" spans="1:44" x14ac:dyDescent="0.2">
      <c r="B9" s="4" t="str">
        <f>'[3]INVILUPPO PIL'!D632</f>
        <v>Minf</v>
      </c>
      <c r="C9" s="48">
        <f>'[3]INVILUPPO PIL'!E632</f>
        <v>-17.033000000000001</v>
      </c>
      <c r="D9" s="48">
        <f>'[3]INVILUPPO PIL'!F632</f>
        <v>-11.747</v>
      </c>
      <c r="E9" s="48">
        <f>'[3]INVILUPPO PIL'!G632</f>
        <v>-67.256</v>
      </c>
      <c r="F9" s="48">
        <f>'[3]INVILUPPO PIL'!H632</f>
        <v>5.8159999999999998</v>
      </c>
      <c r="G9" s="48">
        <f>'[3]INVILUPPO PIL'!I632</f>
        <v>-69.000799999999998</v>
      </c>
      <c r="H9" s="48">
        <f>'[3]INVILUPPO PIL'!J632</f>
        <v>25.992799999999999</v>
      </c>
      <c r="L9" s="4" t="str">
        <f>'[3]INVILUPPO PIL'!AG632</f>
        <v>q-Fx</v>
      </c>
      <c r="M9" s="4">
        <f>'[3]INVILUPPO PIL'!AH632</f>
        <v>-69.101299999999995</v>
      </c>
      <c r="N9" s="4">
        <f>'[3]INVILUPPO PIL'!AI632</f>
        <v>37.421099999999996</v>
      </c>
      <c r="O9" s="4">
        <f>'[3]INVILUPPO PIL'!AJ632</f>
        <v>57.253799999999998</v>
      </c>
      <c r="P9" s="4">
        <f>'[3]INVILUPPO PIL'!AK632</f>
        <v>-38.935000000000002</v>
      </c>
      <c r="Q9" s="56">
        <f>'[3]INVILUPPO PIL'!AL632</f>
        <v>-52.502600000000001</v>
      </c>
      <c r="R9" s="54">
        <f>'[4]5-6'!G121</f>
        <v>-82.95259999999999</v>
      </c>
      <c r="S9" s="4" t="s">
        <v>98</v>
      </c>
      <c r="T9" s="51" t="str">
        <f>Foglio1!H12</f>
        <v>2φ20</v>
      </c>
      <c r="U9" s="4">
        <v>6.28</v>
      </c>
      <c r="V9" s="4">
        <f>(1.2*U9*391.3/10)-$G$6</f>
        <v>270.80608000000001</v>
      </c>
      <c r="Z9" s="4">
        <f>-R5/($X$8*$Y$8)</f>
        <v>205.07096774193553</v>
      </c>
      <c r="AA9" s="4">
        <f>Z9/14.17/1000</f>
        <v>1.4472192501195169E-2</v>
      </c>
      <c r="AO9" s="4">
        <f>V9/($AB$8*$AC$8)*10</f>
        <v>1.4559466666666667</v>
      </c>
      <c r="AR9" s="48"/>
    </row>
    <row r="10" spans="1:44" x14ac:dyDescent="0.2">
      <c r="B10" s="4" t="str">
        <f>'[3]INVILUPPO PIL'!D633</f>
        <v>V</v>
      </c>
      <c r="C10" s="48">
        <f>'[3]INVILUPPO PIL'!E633</f>
        <v>9.8019999999999996</v>
      </c>
      <c r="D10" s="48">
        <f>'[3]INVILUPPO PIL'!F633</f>
        <v>6.798</v>
      </c>
      <c r="E10" s="48">
        <f>'[3]INVILUPPO PIL'!G633</f>
        <v>44.521000000000001</v>
      </c>
      <c r="F10" s="48">
        <f>'[3]INVILUPPO PIL'!H633</f>
        <v>-4.1349999999999998</v>
      </c>
      <c r="G10" s="49">
        <f>'[3]INVILUPPO PIL'!I633</f>
        <v>45.761499999999998</v>
      </c>
      <c r="H10" s="48">
        <f>'[3]INVILUPPO PIL'!J633</f>
        <v>-17.491299999999999</v>
      </c>
      <c r="L10" s="4" t="str">
        <f>'[3]INVILUPPO PIL'!AG633</f>
        <v>q+Fy</v>
      </c>
      <c r="M10" s="4">
        <f>'[3]INVILUPPO PIL'!AH633</f>
        <v>-20.488399999999999</v>
      </c>
      <c r="N10" s="4">
        <f>'[3]INVILUPPO PIL'!AI633</f>
        <v>59.149799999999999</v>
      </c>
      <c r="O10" s="4">
        <f>'[3]INVILUPPO PIL'!AJ633</f>
        <v>14.245799999999999</v>
      </c>
      <c r="P10" s="4">
        <f>'[3]INVILUPPO PIL'!AK633</f>
        <v>-61.837600000000002</v>
      </c>
      <c r="Q10" s="4">
        <f>'[3]INVILUPPO PIL'!AL633</f>
        <v>-193.2835</v>
      </c>
      <c r="R10" s="40"/>
      <c r="T10" s="51"/>
      <c r="AR10" s="48"/>
    </row>
    <row r="11" spans="1:44" x14ac:dyDescent="0.2">
      <c r="B11" s="4" t="str">
        <f>'[3]INVILUPPO PIL'!D634</f>
        <v>N</v>
      </c>
      <c r="C11" s="48">
        <f>'[3]INVILUPPO PIL'!E634</f>
        <v>-61.097999999999999</v>
      </c>
      <c r="D11" s="48">
        <f>'[3]INVILUPPO PIL'!F634</f>
        <v>-42.829000000000001</v>
      </c>
      <c r="E11" s="48">
        <f>'[3]INVILUPPO PIL'!G634</f>
        <v>-67.347999999999999</v>
      </c>
      <c r="F11" s="48">
        <f>'[3]INVILUPPO PIL'!H634</f>
        <v>5.8870000000000005</v>
      </c>
      <c r="G11" s="48">
        <f>'[3]INVILUPPO PIL'!I634</f>
        <v>-69.114099999999993</v>
      </c>
      <c r="H11" s="48">
        <f>'[3]INVILUPPO PIL'!J634</f>
        <v>26.0914</v>
      </c>
      <c r="L11" s="4" t="str">
        <f>'[3]INVILUPPO PIL'!AG634</f>
        <v>q-Fy</v>
      </c>
      <c r="M11" s="4">
        <f>'[3]INVILUPPO PIL'!AH634</f>
        <v>40.500399999999999</v>
      </c>
      <c r="N11" s="4">
        <f>'[3]INVILUPPO PIL'!AI634</f>
        <v>-24.657799999999998</v>
      </c>
      <c r="O11" s="4">
        <f>'[3]INVILUPPO PIL'!AJ634</f>
        <v>-37.739800000000002</v>
      </c>
      <c r="P11" s="4">
        <f>'[3]INVILUPPO PIL'!AK634</f>
        <v>26.8996</v>
      </c>
      <c r="Q11" s="4">
        <f>'[3]INVILUPPO PIL'!AL634</f>
        <v>-64.778500000000008</v>
      </c>
      <c r="R11" s="40"/>
      <c r="T11" s="51"/>
      <c r="AD11" s="10"/>
      <c r="AE11" s="11"/>
      <c r="AF11" s="11" t="s">
        <v>111</v>
      </c>
      <c r="AG11" s="11"/>
      <c r="AH11" s="17"/>
      <c r="AI11" s="10"/>
      <c r="AJ11" s="11"/>
      <c r="AK11" s="11" t="s">
        <v>112</v>
      </c>
      <c r="AL11" s="11"/>
      <c r="AM11" s="17"/>
      <c r="AR11" s="48"/>
    </row>
    <row r="12" spans="1:44" x14ac:dyDescent="0.2">
      <c r="A12" s="4">
        <f>'[3]INVILUPPO PIL'!C635</f>
        <v>4</v>
      </c>
      <c r="B12" s="4" t="str">
        <f>'[3]INVILUPPO PIL'!D635</f>
        <v>Msup</v>
      </c>
      <c r="C12" s="48">
        <f>'[3]INVILUPPO PIL'!E635</f>
        <v>18.242000000000001</v>
      </c>
      <c r="D12" s="48">
        <f>'[3]INVILUPPO PIL'!F635</f>
        <v>12.545999999999999</v>
      </c>
      <c r="E12" s="48">
        <f>'[3]INVILUPPO PIL'!G635</f>
        <v>106.206</v>
      </c>
      <c r="F12" s="48">
        <f>'[3]INVILUPPO PIL'!H635</f>
        <v>-10.1</v>
      </c>
      <c r="G12" s="48">
        <f>'[3]INVILUPPO PIL'!I635</f>
        <v>109.236</v>
      </c>
      <c r="H12" s="48">
        <f>'[3]INVILUPPO PIL'!J635</f>
        <v>-41.961799999999997</v>
      </c>
      <c r="K12" s="4">
        <f>'[3]INVILUPPO PIL'!AF635</f>
        <v>4</v>
      </c>
      <c r="L12" s="4" t="str">
        <f>'[3]INVILUPPO PIL'!AG635</f>
        <v>q+Fx</v>
      </c>
      <c r="M12" s="4">
        <f>'[3]INVILUPPO PIL'!AH635</f>
        <v>121.78200000000001</v>
      </c>
      <c r="N12" s="4">
        <f>'[3]INVILUPPO PIL'!AI635</f>
        <v>-11.7286</v>
      </c>
      <c r="O12" s="4">
        <f>'[3]INVILUPPO PIL'!AJ635</f>
        <v>-100.2444</v>
      </c>
      <c r="P12" s="4">
        <f>'[3]INVILUPPO PIL'!AK635</f>
        <v>10.991900000000001</v>
      </c>
      <c r="Q12" s="56">
        <f>'[3]INVILUPPO PIL'!AL635</f>
        <v>-371.48509999999999</v>
      </c>
      <c r="R12" s="54">
        <f>'[4]3-4'!F72</f>
        <v>-412.43510000000003</v>
      </c>
      <c r="S12" s="4" t="s">
        <v>97</v>
      </c>
      <c r="T12" s="51" t="str">
        <f>Foglio1!H18</f>
        <v>2φ14+2φ20</v>
      </c>
      <c r="U12" s="4">
        <v>9.36</v>
      </c>
      <c r="V12" s="4">
        <f>(1.2*U12*391.3/10)-G10</f>
        <v>393.74665999999996</v>
      </c>
      <c r="Z12" s="4">
        <f>-R8/($X$8*$Y$8)</f>
        <v>1268.8677419354838</v>
      </c>
      <c r="AA12" s="4">
        <f>Z12/14.17/1000</f>
        <v>8.9546065062490035E-2</v>
      </c>
      <c r="AD12" s="18"/>
      <c r="AE12" s="19"/>
      <c r="AF12" s="19">
        <f>$W$8*14.17*$AB$8*($AC$8/10)*((1-(AA12/$W$8))^(1/2))</f>
        <v>1013.7380511898374</v>
      </c>
      <c r="AG12" s="19"/>
      <c r="AH12" s="20"/>
      <c r="AI12" s="18"/>
      <c r="AJ12" s="19">
        <f>1.2*$AB$8*($AC$8/10)*(1+(ABS(R9)/(1.2*$AB$8*($AC$8/10))))^(1/2)</f>
        <v>261.40631270112817</v>
      </c>
      <c r="AK12" s="19"/>
      <c r="AL12" s="19"/>
      <c r="AM12" s="20"/>
      <c r="AO12" s="4">
        <f>V12/($AB$8*$AC$8)*10</f>
        <v>2.1169175268817204</v>
      </c>
      <c r="AQ12" s="4">
        <v>4</v>
      </c>
      <c r="AR12" s="48">
        <f>(((AO13^2)/(1.2+(AA13*14.17))-1.2))*(($AB$8*($AN$8*100)/391.3))</f>
        <v>2.4494489910169475</v>
      </c>
    </row>
    <row r="13" spans="1:44" x14ac:dyDescent="0.2">
      <c r="B13" s="4" t="str">
        <f>'[3]INVILUPPO PIL'!D636</f>
        <v>Minf</v>
      </c>
      <c r="C13" s="48">
        <f>'[3]INVILUPPO PIL'!E636</f>
        <v>-18.167000000000002</v>
      </c>
      <c r="D13" s="48">
        <f>'[3]INVILUPPO PIL'!F636</f>
        <v>-12.488</v>
      </c>
      <c r="E13" s="48">
        <f>'[3]INVILUPPO PIL'!G636</f>
        <v>-85.444000000000003</v>
      </c>
      <c r="F13" s="48">
        <f>'[3]INVILUPPO PIL'!H636</f>
        <v>7.7080000000000002</v>
      </c>
      <c r="G13" s="48">
        <f>'[3]INVILUPPO PIL'!I636</f>
        <v>-87.756399999999999</v>
      </c>
      <c r="H13" s="48">
        <f>'[3]INVILUPPO PIL'!J636</f>
        <v>33.341200000000001</v>
      </c>
      <c r="L13" s="4" t="str">
        <f>'[3]INVILUPPO PIL'!AG636</f>
        <v>q-Fx</v>
      </c>
      <c r="M13" s="4">
        <f>'[3]INVILUPPO PIL'!AH636</f>
        <v>-96.69</v>
      </c>
      <c r="N13" s="4">
        <f>'[3]INVILUPPO PIL'!AI636</f>
        <v>46.240600000000001</v>
      </c>
      <c r="O13" s="4">
        <f>'[3]INVILUPPO PIL'!AJ636</f>
        <v>75.2684</v>
      </c>
      <c r="P13" s="4">
        <f>'[3]INVILUPPO PIL'!AK636</f>
        <v>-44.873899999999999</v>
      </c>
      <c r="Q13" s="56">
        <f>'[3]INVILUPPO PIL'!AL636</f>
        <v>-46.392900000000026</v>
      </c>
      <c r="R13" s="54">
        <f>'[4]3-4'!G72</f>
        <v>-87.342900000000014</v>
      </c>
      <c r="S13" s="4" t="s">
        <v>98</v>
      </c>
      <c r="T13" s="51" t="str">
        <f>Foglio1!H19</f>
        <v>1φ14+2φ20</v>
      </c>
      <c r="U13" s="4">
        <v>7.82</v>
      </c>
      <c r="V13" s="4">
        <f>(1.2*U13*391.3/10)-G10</f>
        <v>321.43441999999999</v>
      </c>
      <c r="Z13" s="4">
        <f>-R9/($X$8*$Y$8)</f>
        <v>445.98172043010749</v>
      </c>
      <c r="AA13" s="4">
        <f>Z13/14.17/1000</f>
        <v>3.147365705223059E-2</v>
      </c>
      <c r="AO13" s="4">
        <f>V13/($AB$8*$AC$8)*10</f>
        <v>1.7281420430107528</v>
      </c>
      <c r="AR13" s="48"/>
    </row>
    <row r="14" spans="1:44" x14ac:dyDescent="0.2">
      <c r="B14" s="4" t="str">
        <f>'[3]INVILUPPO PIL'!D637</f>
        <v>V</v>
      </c>
      <c r="C14" s="48">
        <f>'[3]INVILUPPO PIL'!E637</f>
        <v>11.378</v>
      </c>
      <c r="D14" s="48">
        <f>'[3]INVILUPPO PIL'!F637</f>
        <v>7.8230000000000004</v>
      </c>
      <c r="E14" s="48">
        <f>'[3]INVILUPPO PIL'!G637</f>
        <v>59.402000000000001</v>
      </c>
      <c r="F14" s="48">
        <f>'[3]INVILUPPO PIL'!H637</f>
        <v>-5.5609999999999999</v>
      </c>
      <c r="G14" s="49">
        <f>'[3]INVILUPPO PIL'!I637</f>
        <v>61.070300000000003</v>
      </c>
      <c r="H14" s="48">
        <f>'[3]INVILUPPO PIL'!J637</f>
        <v>-23.381599999999999</v>
      </c>
      <c r="L14" s="4" t="str">
        <f>'[3]INVILUPPO PIL'!AG637</f>
        <v>q+Fy</v>
      </c>
      <c r="M14" s="4">
        <f>'[3]INVILUPPO PIL'!AH637</f>
        <v>-29.415799999999997</v>
      </c>
      <c r="N14" s="4">
        <f>'[3]INVILUPPO PIL'!AI637</f>
        <v>77.704900000000009</v>
      </c>
      <c r="O14" s="4">
        <f>'[3]INVILUPPO PIL'!AJ637</f>
        <v>20.853200000000001</v>
      </c>
      <c r="P14" s="4">
        <f>'[3]INVILUPPO PIL'!AK637</f>
        <v>-75.046000000000006</v>
      </c>
      <c r="Q14" s="4">
        <f>'[3]INVILUPPO PIL'!AL637</f>
        <v>-345.06920000000002</v>
      </c>
      <c r="R14" s="40"/>
      <c r="T14" s="51"/>
      <c r="AR14" s="48"/>
    </row>
    <row r="15" spans="1:44" x14ac:dyDescent="0.2">
      <c r="B15" s="4" t="str">
        <f>'[3]INVILUPPO PIL'!D638</f>
        <v>N</v>
      </c>
      <c r="C15" s="48">
        <f>'[3]INVILUPPO PIL'!E638</f>
        <v>-101.292</v>
      </c>
      <c r="D15" s="48">
        <f>'[3]INVILUPPO PIL'!F638</f>
        <v>-71.152000000000001</v>
      </c>
      <c r="E15" s="48">
        <f>'[3]INVILUPPO PIL'!G638</f>
        <v>-142.47299999999998</v>
      </c>
      <c r="F15" s="48">
        <f>'[3]INVILUPPO PIL'!H638</f>
        <v>13.053999999999998</v>
      </c>
      <c r="G15" s="48">
        <f>'[3]INVILUPPO PIL'!I638</f>
        <v>-146.38919999999999</v>
      </c>
      <c r="H15" s="48">
        <f>'[3]INVILUPPO PIL'!J638</f>
        <v>55.795899999999989</v>
      </c>
      <c r="L15" s="4" t="str">
        <f>'[3]INVILUPPO PIL'!AG638</f>
        <v>q-Fy</v>
      </c>
      <c r="M15" s="4">
        <f>'[3]INVILUPPO PIL'!AH638</f>
        <v>54.507799999999996</v>
      </c>
      <c r="N15" s="4">
        <f>'[3]INVILUPPO PIL'!AI638</f>
        <v>-43.192900000000002</v>
      </c>
      <c r="O15" s="4">
        <f>'[3]INVILUPPO PIL'!AJ638</f>
        <v>-45.8292</v>
      </c>
      <c r="P15" s="4">
        <f>'[3]INVILUPPO PIL'!AK638</f>
        <v>41.164000000000001</v>
      </c>
      <c r="Q15" s="4">
        <f>'[3]INVILUPPO PIL'!AL638</f>
        <v>-72.808800000000019</v>
      </c>
      <c r="R15" s="40"/>
      <c r="T15" s="51"/>
      <c r="AD15" s="10"/>
      <c r="AE15" s="11"/>
      <c r="AF15" s="11" t="s">
        <v>111</v>
      </c>
      <c r="AG15" s="11"/>
      <c r="AH15" s="17"/>
      <c r="AI15" s="10"/>
      <c r="AJ15" s="11"/>
      <c r="AK15" s="11" t="s">
        <v>112</v>
      </c>
      <c r="AL15" s="11"/>
      <c r="AM15" s="17"/>
      <c r="AR15" s="48"/>
    </row>
    <row r="16" spans="1:44" x14ac:dyDescent="0.2">
      <c r="A16" s="4">
        <f>'[3]INVILUPPO PIL'!C639</f>
        <v>3</v>
      </c>
      <c r="B16" s="4" t="str">
        <f>'[3]INVILUPPO PIL'!D639</f>
        <v>Msup</v>
      </c>
      <c r="C16" s="48">
        <f>'[3]INVILUPPO PIL'!E639</f>
        <v>16.114999999999998</v>
      </c>
      <c r="D16" s="48">
        <f>'[3]INVILUPPO PIL'!F639</f>
        <v>11.15</v>
      </c>
      <c r="E16" s="48">
        <f>'[3]INVILUPPO PIL'!G639</f>
        <v>120.973</v>
      </c>
      <c r="F16" s="48">
        <f>'[3]INVILUPPO PIL'!H639</f>
        <v>-11.894</v>
      </c>
      <c r="G16" s="48">
        <f>'[3]INVILUPPO PIL'!I639</f>
        <v>124.5412</v>
      </c>
      <c r="H16" s="48">
        <f>'[3]INVILUPPO PIL'!J639</f>
        <v>-48.185899999999997</v>
      </c>
      <c r="K16" s="4">
        <f>'[3]INVILUPPO PIL'!AF639</f>
        <v>3</v>
      </c>
      <c r="L16" s="4" t="str">
        <f>'[3]INVILUPPO PIL'!AG639</f>
        <v>q+Fx</v>
      </c>
      <c r="M16" s="4">
        <f>'[3]INVILUPPO PIL'!AH639</f>
        <v>135.69120000000001</v>
      </c>
      <c r="N16" s="4">
        <f>'[3]INVILUPPO PIL'!AI639</f>
        <v>-17.819099999999999</v>
      </c>
      <c r="O16" s="4">
        <f>'[3]INVILUPPO PIL'!AJ639</f>
        <v>-122.16590000000001</v>
      </c>
      <c r="P16" s="4">
        <f>'[3]INVILUPPO PIL'!AK639</f>
        <v>17.562100000000001</v>
      </c>
      <c r="Q16" s="56">
        <f>'[3]INVILUPPO PIL'!AL639</f>
        <v>-553.75710000000004</v>
      </c>
      <c r="R16" s="54">
        <f>'[4]3-4'!F121</f>
        <v>-614.65710000000001</v>
      </c>
      <c r="S16" s="4" t="s">
        <v>97</v>
      </c>
      <c r="T16" s="51" t="str">
        <f>Foglio1!H25</f>
        <v>1φ14+3φ20</v>
      </c>
      <c r="U16" s="4">
        <v>10.96</v>
      </c>
      <c r="V16" s="4">
        <f>(1.2*U16*391.3/10)-G14</f>
        <v>453.5674600000001</v>
      </c>
      <c r="Z16" s="4">
        <f>-R12/($X$8*$Y$8)</f>
        <v>2217.3930107526885</v>
      </c>
      <c r="AA16" s="4">
        <f>Z16/14.17/1000</f>
        <v>0.15648503957323137</v>
      </c>
      <c r="AD16" s="18"/>
      <c r="AE16" s="19"/>
      <c r="AF16" s="19">
        <f>$W$8*14.17*$AB$8*($AC$8/10)*((1-(AA16/$W$8))^(1/2))</f>
        <v>909.27920890487826</v>
      </c>
      <c r="AG16" s="19"/>
      <c r="AH16" s="20"/>
      <c r="AI16" s="18"/>
      <c r="AJ16" s="19">
        <f>1.2*$AB$8*($AC$8/10)*(1+(ABS(R13)/(1.2*$AB$8*($AC$8/10))))^(1/2)</f>
        <v>263.27395480753506</v>
      </c>
      <c r="AK16" s="19"/>
      <c r="AL16" s="19"/>
      <c r="AM16" s="20"/>
      <c r="AO16" s="4">
        <f>V16/($AB$8*$AC$8)*10</f>
        <v>2.4385347311827963</v>
      </c>
      <c r="AQ16" s="4">
        <v>3</v>
      </c>
      <c r="AR16" s="48">
        <f>(((AO17^2)/(1.2+(AA17*14.17))-1.2))*(($AB$8*($AN$8*100)/391.3))</f>
        <v>5.100780329112732</v>
      </c>
    </row>
    <row r="17" spans="1:44" x14ac:dyDescent="0.2">
      <c r="B17" s="4" t="str">
        <f>'[3]INVILUPPO PIL'!D640</f>
        <v>Minf</v>
      </c>
      <c r="C17" s="48">
        <f>'[3]INVILUPPO PIL'!E640</f>
        <v>-16.172000000000001</v>
      </c>
      <c r="D17" s="48">
        <f>'[3]INVILUPPO PIL'!F640</f>
        <v>-11.156000000000001</v>
      </c>
      <c r="E17" s="48">
        <f>'[3]INVILUPPO PIL'!G640</f>
        <v>-107.925</v>
      </c>
      <c r="F17" s="48">
        <f>'[3]INVILUPPO PIL'!H640</f>
        <v>10.282999999999999</v>
      </c>
      <c r="G17" s="48">
        <f>'[3]INVILUPPO PIL'!I640</f>
        <v>-111.0099</v>
      </c>
      <c r="H17" s="48">
        <f>'[3]INVILUPPO PIL'!J640</f>
        <v>42.660499999999999</v>
      </c>
      <c r="L17" s="4" t="str">
        <f>'[3]INVILUPPO PIL'!AG640</f>
        <v>q-Fx</v>
      </c>
      <c r="M17" s="4">
        <f>'[3]INVILUPPO PIL'!AH640</f>
        <v>-113.3912</v>
      </c>
      <c r="N17" s="4">
        <f>'[3]INVILUPPO PIL'!AI640</f>
        <v>49.771099999999997</v>
      </c>
      <c r="O17" s="4">
        <f>'[3]INVILUPPO PIL'!AJ640</f>
        <v>99.853899999999996</v>
      </c>
      <c r="P17" s="4">
        <f>'[3]INVILUPPO PIL'!AK640</f>
        <v>-48.552099999999996</v>
      </c>
      <c r="Q17" s="56">
        <f>'[3]INVILUPPO PIL'!AL640</f>
        <v>-21.530899999999974</v>
      </c>
      <c r="R17" s="54">
        <f>'[4]3-4'!G121</f>
        <v>-82.430899999999951</v>
      </c>
      <c r="S17" s="4" t="s">
        <v>98</v>
      </c>
      <c r="T17" s="51" t="str">
        <f>Foglio1!H26</f>
        <v>2φ14+2φ20</v>
      </c>
      <c r="U17" s="4">
        <v>9.36</v>
      </c>
      <c r="V17" s="4">
        <f>(1.2*U17*391.3/10)-G14</f>
        <v>378.43786</v>
      </c>
      <c r="Z17" s="4">
        <f>-R13/($X$8*$Y$8)</f>
        <v>469.58548387096783</v>
      </c>
      <c r="AA17" s="4">
        <f>Z17/14.17/1000</f>
        <v>3.3139413117217208E-2</v>
      </c>
      <c r="AO17" s="4">
        <f>V17/($AB$8*$AC$8)*10</f>
        <v>2.0346121505376344</v>
      </c>
      <c r="AR17" s="48"/>
    </row>
    <row r="18" spans="1:44" x14ac:dyDescent="0.2">
      <c r="B18" s="4" t="str">
        <f>'[3]INVILUPPO PIL'!D641</f>
        <v>V</v>
      </c>
      <c r="C18" s="48">
        <f>'[3]INVILUPPO PIL'!E641</f>
        <v>10.09</v>
      </c>
      <c r="D18" s="48">
        <f>'[3]INVILUPPO PIL'!F641</f>
        <v>6.9710000000000001</v>
      </c>
      <c r="E18" s="48">
        <f>'[3]INVILUPPO PIL'!G641</f>
        <v>71.135999999999996</v>
      </c>
      <c r="F18" s="48">
        <f>'[3]INVILUPPO PIL'!H641</f>
        <v>-6.9260000000000002</v>
      </c>
      <c r="G18" s="49">
        <f>'[3]INVILUPPO PIL'!I641</f>
        <v>73.213799999999992</v>
      </c>
      <c r="H18" s="48">
        <f>'[3]INVILUPPO PIL'!J641</f>
        <v>-28.266799999999996</v>
      </c>
      <c r="L18" s="4" t="str">
        <f>'[3]INVILUPPO PIL'!AG641</f>
        <v>q+Fy</v>
      </c>
      <c r="M18" s="4">
        <f>'[3]INVILUPPO PIL'!AH641</f>
        <v>-37.035899999999998</v>
      </c>
      <c r="N18" s="4">
        <f>'[3]INVILUPPO PIL'!AI641</f>
        <v>87.554999999999993</v>
      </c>
      <c r="O18" s="4">
        <f>'[3]INVILUPPO PIL'!AJ641</f>
        <v>31.5045</v>
      </c>
      <c r="P18" s="4">
        <f>'[3]INVILUPPO PIL'!AK641</f>
        <v>-85.269200000000012</v>
      </c>
      <c r="Q18" s="4">
        <f>'[3]INVILUPPO PIL'!AL641</f>
        <v>-511.8467</v>
      </c>
      <c r="R18" s="40"/>
      <c r="T18" s="51"/>
      <c r="AR18" s="48"/>
    </row>
    <row r="19" spans="1:44" x14ac:dyDescent="0.2">
      <c r="B19" s="4" t="str">
        <f>'[3]INVILUPPO PIL'!D642</f>
        <v>N</v>
      </c>
      <c r="C19" s="48">
        <f>'[3]INVILUPPO PIL'!E642</f>
        <v>-141.09200000000001</v>
      </c>
      <c r="D19" s="48">
        <f>'[3]INVILUPPO PIL'!F642</f>
        <v>-99.209000000000003</v>
      </c>
      <c r="E19" s="48">
        <f>'[3]INVILUPPO PIL'!G642</f>
        <v>-232.20699999999999</v>
      </c>
      <c r="F19" s="48">
        <f>'[3]INVILUPPO PIL'!H642</f>
        <v>21.913</v>
      </c>
      <c r="G19" s="48">
        <f>'[3]INVILUPPO PIL'!I642</f>
        <v>-238.7809</v>
      </c>
      <c r="H19" s="48">
        <f>'[3]INVILUPPO PIL'!J642</f>
        <v>91.575099999999992</v>
      </c>
      <c r="L19" s="4" t="str">
        <f>'[3]INVILUPPO PIL'!AG642</f>
        <v>q-Fy</v>
      </c>
      <c r="M19" s="4">
        <f>'[3]INVILUPPO PIL'!AH642</f>
        <v>59.335899999999995</v>
      </c>
      <c r="N19" s="4">
        <f>'[3]INVILUPPO PIL'!AI642</f>
        <v>-55.602999999999994</v>
      </c>
      <c r="O19" s="4">
        <f>'[3]INVILUPPO PIL'!AJ642</f>
        <v>-53.816499999999998</v>
      </c>
      <c r="P19" s="4">
        <f>'[3]INVILUPPO PIL'!AK642</f>
        <v>54.27920000000001</v>
      </c>
      <c r="Q19" s="4">
        <f>'[3]INVILUPPO PIL'!AL642</f>
        <v>-63.441300000000012</v>
      </c>
      <c r="R19" s="40"/>
      <c r="T19" s="51"/>
      <c r="AD19" s="10"/>
      <c r="AE19" s="11"/>
      <c r="AF19" s="11" t="s">
        <v>111</v>
      </c>
      <c r="AG19" s="11"/>
      <c r="AH19" s="17"/>
      <c r="AI19" s="10"/>
      <c r="AJ19" s="11"/>
      <c r="AK19" s="11" t="s">
        <v>112</v>
      </c>
      <c r="AL19" s="11"/>
      <c r="AM19" s="17"/>
      <c r="AR19" s="48"/>
    </row>
    <row r="20" spans="1:44" x14ac:dyDescent="0.2">
      <c r="A20" s="4">
        <f>'[3]INVILUPPO PIL'!C643</f>
        <v>2</v>
      </c>
      <c r="B20" s="4" t="str">
        <f>'[3]INVILUPPO PIL'!D643</f>
        <v>Msup</v>
      </c>
      <c r="C20" s="48">
        <f>'[3]INVILUPPO PIL'!E643</f>
        <v>16.082999999999998</v>
      </c>
      <c r="D20" s="48">
        <f>'[3]INVILUPPO PIL'!F643</f>
        <v>11.164</v>
      </c>
      <c r="E20" s="48">
        <f>'[3]INVILUPPO PIL'!G643</f>
        <v>122.238</v>
      </c>
      <c r="F20" s="48">
        <f>'[3]INVILUPPO PIL'!H643</f>
        <v>-12.148</v>
      </c>
      <c r="G20" s="48">
        <f>'[3]INVILUPPO PIL'!I643</f>
        <v>125.8824</v>
      </c>
      <c r="H20" s="48">
        <f>'[3]INVILUPPO PIL'!J643</f>
        <v>-48.819400000000002</v>
      </c>
      <c r="K20" s="4">
        <f>'[3]INVILUPPO PIL'!AF643</f>
        <v>2</v>
      </c>
      <c r="L20" s="4" t="str">
        <f>'[3]INVILUPPO PIL'!AG643</f>
        <v>q+Fx</v>
      </c>
      <c r="M20" s="4">
        <f>'[3]INVILUPPO PIL'!AH643</f>
        <v>137.04640000000001</v>
      </c>
      <c r="N20" s="4">
        <f>'[3]INVILUPPO PIL'!AI643</f>
        <v>-22.658499999999997</v>
      </c>
      <c r="O20" s="4">
        <f>'[3]INVILUPPO PIL'!AJ643</f>
        <v>-144.35</v>
      </c>
      <c r="P20" s="4">
        <f>'[3]INVILUPPO PIL'!AK643</f>
        <v>23.739899999999999</v>
      </c>
      <c r="Q20" s="56">
        <f>'[3]INVILUPPO PIL'!AL643</f>
        <v>-747.26309999999989</v>
      </c>
      <c r="R20" s="54">
        <f>[4]GerResPil!F72</f>
        <v>-815.51309999999989</v>
      </c>
      <c r="S20" s="4" t="s">
        <v>97</v>
      </c>
      <c r="T20" s="51" t="str">
        <f>Foglio1!H32</f>
        <v>2φ14+3φ20</v>
      </c>
      <c r="U20" s="4">
        <v>12.5</v>
      </c>
      <c r="V20" s="4">
        <f>(1.2*U20*391.3/10)-G18</f>
        <v>513.73620000000005</v>
      </c>
      <c r="Z20" s="4">
        <f>-R16/($X$8*$Y$8)</f>
        <v>3304.6080645161292</v>
      </c>
      <c r="AA20" s="4">
        <f>Z20/14.17/1000</f>
        <v>0.23321157830036196</v>
      </c>
      <c r="AD20" s="18"/>
      <c r="AE20" s="19"/>
      <c r="AF20" s="19">
        <f>$W$8*14.17*$AB$8*($AC$8/10)*((1-(AA20/$W$8))^(1/2))</f>
        <v>772.360776817545</v>
      </c>
      <c r="AG20" s="19"/>
      <c r="AH20" s="20"/>
      <c r="AI20" s="18"/>
      <c r="AJ20" s="19">
        <f>1.2*$AB$8*($AC$8/10)*(1+(ABS(R17)/(1.2*$AB$8*($AC$8/10))))^(1/2)</f>
        <v>261.18349274025724</v>
      </c>
      <c r="AK20" s="19"/>
      <c r="AL20" s="19"/>
      <c r="AM20" s="20"/>
      <c r="AO20" s="4">
        <f>V20/($AB$8*$AC$8)*10</f>
        <v>2.7620225806451613</v>
      </c>
      <c r="AQ20" s="4">
        <v>2</v>
      </c>
      <c r="AR20" s="48">
        <f>(((AO21^2)/(1.2+(AA21*14.17))-1.2))*(($AB$8*($AN$8*100)/391.3))</f>
        <v>8.8811581275357625</v>
      </c>
    </row>
    <row r="21" spans="1:44" x14ac:dyDescent="0.2">
      <c r="B21" s="4" t="str">
        <f>'[3]INVILUPPO PIL'!D644</f>
        <v>Minf</v>
      </c>
      <c r="C21" s="48">
        <f>'[3]INVILUPPO PIL'!E644</f>
        <v>-18.391999999999999</v>
      </c>
      <c r="D21" s="48">
        <f>'[3]INVILUPPO PIL'!F644</f>
        <v>-12.718999999999999</v>
      </c>
      <c r="E21" s="48">
        <f>'[3]INVILUPPO PIL'!G644</f>
        <v>-128.334</v>
      </c>
      <c r="F21" s="48">
        <f>'[3]INVILUPPO PIL'!H644</f>
        <v>10.99</v>
      </c>
      <c r="G21" s="48">
        <f>'[3]INVILUPPO PIL'!I644</f>
        <v>-131.631</v>
      </c>
      <c r="H21" s="48">
        <f>'[3]INVILUPPO PIL'!J644</f>
        <v>49.490200000000002</v>
      </c>
      <c r="L21" s="4" t="str">
        <f>'[3]INVILUPPO PIL'!AG644</f>
        <v>q-Fx</v>
      </c>
      <c r="M21" s="4">
        <f>'[3]INVILUPPO PIL'!AH644</f>
        <v>-114.7184</v>
      </c>
      <c r="N21" s="4">
        <f>'[3]INVILUPPO PIL'!AI644</f>
        <v>52.494499999999995</v>
      </c>
      <c r="O21" s="4">
        <f>'[3]INVILUPPO PIL'!AJ644</f>
        <v>118.91200000000001</v>
      </c>
      <c r="P21" s="4">
        <f>'[3]INVILUPPO PIL'!AK644</f>
        <v>-53.817900000000002</v>
      </c>
      <c r="Q21" s="56">
        <f>'[3]INVILUPPO PIL'!AL644</f>
        <v>18.581099999999935</v>
      </c>
      <c r="R21" s="55">
        <f>[4]GerResPil!G72</f>
        <v>-49.668900000000065</v>
      </c>
      <c r="S21" s="4" t="s">
        <v>98</v>
      </c>
      <c r="T21" s="51" t="str">
        <f>Foglio1!H33</f>
        <v>1φ14+3φ20</v>
      </c>
      <c r="U21" s="4">
        <v>10.96</v>
      </c>
      <c r="V21" s="4">
        <f>(1.2*U21*391.3/10)-G18</f>
        <v>441.42396000000008</v>
      </c>
      <c r="Z21" s="4">
        <f>-R17/($X$8*$Y$8)</f>
        <v>443.17688172042983</v>
      </c>
      <c r="AA21" s="4">
        <f>Z21/14.17/1000</f>
        <v>3.1275715012027513E-2</v>
      </c>
      <c r="AO21" s="4">
        <f>V21/($AB$8*$AC$8)*10</f>
        <v>2.3732470967741941</v>
      </c>
      <c r="AR21" s="48"/>
    </row>
    <row r="22" spans="1:44" x14ac:dyDescent="0.2">
      <c r="B22" s="4" t="str">
        <f>'[3]INVILUPPO PIL'!D645</f>
        <v>V</v>
      </c>
      <c r="C22" s="48">
        <f>'[3]INVILUPPO PIL'!E645</f>
        <v>10.773</v>
      </c>
      <c r="D22" s="48">
        <f>'[3]INVILUPPO PIL'!F645</f>
        <v>7.4630000000000001</v>
      </c>
      <c r="E22" s="48">
        <f>'[3]INVILUPPO PIL'!G645</f>
        <v>78.004000000000005</v>
      </c>
      <c r="F22" s="48">
        <f>'[3]INVILUPPO PIL'!H645</f>
        <v>-7.2270000000000003</v>
      </c>
      <c r="G22" s="49">
        <f>'[3]INVILUPPO PIL'!I645</f>
        <v>80.1721</v>
      </c>
      <c r="H22" s="48">
        <f>'[3]INVILUPPO PIL'!J645</f>
        <v>-30.6282</v>
      </c>
      <c r="L22" s="4" t="str">
        <f>'[3]INVILUPPO PIL'!AG645</f>
        <v>q+Fy</v>
      </c>
      <c r="M22" s="4">
        <f>'[3]INVILUPPO PIL'!AH645</f>
        <v>-37.6554</v>
      </c>
      <c r="N22" s="4">
        <f>'[3]INVILUPPO PIL'!AI645</f>
        <v>95.746800000000007</v>
      </c>
      <c r="O22" s="4">
        <f>'[3]INVILUPPO PIL'!AJ645</f>
        <v>36.7712</v>
      </c>
      <c r="P22" s="4">
        <f>'[3]INVILUPPO PIL'!AK645</f>
        <v>-98.146800000000013</v>
      </c>
      <c r="Q22" s="4">
        <f>'[3]INVILUPPO PIL'!AL645</f>
        <v>-689.85259999999994</v>
      </c>
      <c r="T22" s="51"/>
      <c r="AR22" s="48"/>
    </row>
    <row r="23" spans="1:44" x14ac:dyDescent="0.2">
      <c r="B23" s="4" t="str">
        <f>'[3]INVILUPPO PIL'!D646</f>
        <v>N</v>
      </c>
      <c r="C23" s="48">
        <f>'[3]INVILUPPO PIL'!E646</f>
        <v>-179.93299999999999</v>
      </c>
      <c r="D23" s="48">
        <f>'[3]INVILUPPO PIL'!F646</f>
        <v>-126.63500000000001</v>
      </c>
      <c r="E23" s="48">
        <f>'[3]INVILUPPO PIL'!G646</f>
        <v>-332.43200000000002</v>
      </c>
      <c r="F23" s="48">
        <f>'[3]INVILUPPO PIL'!H646</f>
        <v>32.091000000000001</v>
      </c>
      <c r="G23" s="48">
        <f>'[3]INVILUPPO PIL'!I646</f>
        <v>-342.05930000000001</v>
      </c>
      <c r="H23" s="48">
        <f>'[3]INVILUPPO PIL'!J646</f>
        <v>131.82060000000001</v>
      </c>
      <c r="L23" s="4" t="str">
        <f>'[3]INVILUPPO PIL'!AG646</f>
        <v>q-Fy</v>
      </c>
      <c r="M23" s="4">
        <f>'[3]INVILUPPO PIL'!AH646</f>
        <v>59.983400000000003</v>
      </c>
      <c r="N23" s="4">
        <f>'[3]INVILUPPO PIL'!AI646</f>
        <v>-65.910799999999995</v>
      </c>
      <c r="O23" s="4">
        <f>'[3]INVILUPPO PIL'!AJ646</f>
        <v>-62.209200000000003</v>
      </c>
      <c r="P23" s="4">
        <f>'[3]INVILUPPO PIL'!AK646</f>
        <v>68.06880000000001</v>
      </c>
      <c r="Q23" s="4">
        <f>'[3]INVILUPPO PIL'!AL646</f>
        <v>-38.829400000000021</v>
      </c>
      <c r="T23" s="51"/>
      <c r="AD23" s="10"/>
      <c r="AE23" s="11"/>
      <c r="AF23" s="11" t="s">
        <v>111</v>
      </c>
      <c r="AG23" s="11"/>
      <c r="AH23" s="17"/>
      <c r="AI23" s="10"/>
      <c r="AJ23" s="11"/>
      <c r="AK23" s="11" t="s">
        <v>112</v>
      </c>
      <c r="AL23" s="11"/>
      <c r="AM23" s="17"/>
      <c r="AR23" s="48"/>
    </row>
    <row r="24" spans="1:44" x14ac:dyDescent="0.2">
      <c r="A24" s="4">
        <f>'[3]INVILUPPO PIL'!C647</f>
        <v>1</v>
      </c>
      <c r="B24" s="4" t="str">
        <f>'[3]INVILUPPO PIL'!D647</f>
        <v>Msup</v>
      </c>
      <c r="C24" s="48">
        <f>'[3]INVILUPPO PIL'!E647</f>
        <v>9.3490000000000002</v>
      </c>
      <c r="D24" s="48">
        <f>'[3]INVILUPPO PIL'!F647</f>
        <v>6.6210000000000004</v>
      </c>
      <c r="E24" s="48">
        <f>'[3]INVILUPPO PIL'!G647</f>
        <v>98.204999999999998</v>
      </c>
      <c r="F24" s="48">
        <f>'[3]INVILUPPO PIL'!H647</f>
        <v>-13.515000000000001</v>
      </c>
      <c r="G24" s="48">
        <f>'[3]INVILUPPO PIL'!I647</f>
        <v>102.2595</v>
      </c>
      <c r="H24" s="48">
        <f>'[3]INVILUPPO PIL'!J647</f>
        <v>-42.976500000000001</v>
      </c>
      <c r="K24" s="4">
        <f>'[3]INVILUPPO PIL'!AF647</f>
        <v>1</v>
      </c>
      <c r="L24" s="4" t="str">
        <f>'[3]INVILUPPO PIL'!AG647</f>
        <v>q+Fx</v>
      </c>
      <c r="M24" s="4">
        <f>'[3]INVILUPPO PIL'!AH647</f>
        <v>108.8805</v>
      </c>
      <c r="N24" s="4">
        <f>'[3]INVILUPPO PIL'!AI647</f>
        <v>-20.150400000000001</v>
      </c>
      <c r="O24" s="4">
        <f>'[3]INVILUPPO PIL'!AJ647</f>
        <v>-266.77180000000004</v>
      </c>
      <c r="P24" s="4">
        <f>'[3]INVILUPPO PIL'!AK647</f>
        <v>30.252600000000001</v>
      </c>
      <c r="Q24" s="56">
        <f>'[3]INVILUPPO PIL'!AL647</f>
        <v>-935.18700000000001</v>
      </c>
      <c r="S24" s="4" t="s">
        <v>97</v>
      </c>
      <c r="T24" s="51" t="str">
        <f>Foglio1!H39</f>
        <v>2φ14+3φ20</v>
      </c>
      <c r="U24" s="4">
        <v>12.5</v>
      </c>
      <c r="V24" s="4">
        <f>(1.2*U24*391.3/10)-G22</f>
        <v>506.77790000000005</v>
      </c>
      <c r="Z24" s="4">
        <f>-R20/($X$8*$Y$8)</f>
        <v>4384.4790322580639</v>
      </c>
      <c r="AA24" s="4">
        <f>Z24/14.17/1000</f>
        <v>0.30941983290459169</v>
      </c>
      <c r="AD24" s="18"/>
      <c r="AE24" s="19"/>
      <c r="AF24" s="19">
        <f>$W$8*14.17*$AB$8*($AC$8/10)*((1-(AA24/$W$8))^(1/2))</f>
        <v>606.50554026749148</v>
      </c>
      <c r="AG24" s="19"/>
      <c r="AH24" s="20"/>
      <c r="AI24" s="18"/>
      <c r="AJ24" s="19">
        <f>1.2*$AB$8*($AC$8/10)*(1+(ABS(R21)/(1.2*$AB$8*($AC$8/10))))^(1/2)</f>
        <v>246.78804363258774</v>
      </c>
      <c r="AK24" s="19"/>
      <c r="AL24" s="19"/>
      <c r="AM24" s="20"/>
      <c r="AO24" s="4">
        <f>V24/($AB$8*$AC$8)*10</f>
        <v>2.7246123655913976</v>
      </c>
      <c r="AQ24" s="4">
        <v>1</v>
      </c>
      <c r="AR24" s="48">
        <f>(((AO25^2)/(1.2+(AA25*14.17))-1.2))*(($AB$8*($AN$8*100)/391.3))</f>
        <v>10.043130857506618</v>
      </c>
    </row>
    <row r="25" spans="1:44" x14ac:dyDescent="0.2">
      <c r="B25" s="4" t="str">
        <f>'[3]INVILUPPO PIL'!D648</f>
        <v>Minf</v>
      </c>
      <c r="C25" s="48">
        <f>'[3]INVILUPPO PIL'!E648</f>
        <v>-7.444</v>
      </c>
      <c r="D25" s="48">
        <f>'[3]INVILUPPO PIL'!F648</f>
        <v>-5.0229999999999997</v>
      </c>
      <c r="E25" s="48">
        <f>'[3]INVILUPPO PIL'!G648</f>
        <v>-252.60599999999999</v>
      </c>
      <c r="F25" s="48">
        <f>'[3]INVILUPPO PIL'!H648</f>
        <v>30.475999999999999</v>
      </c>
      <c r="G25" s="48">
        <f>'[3]INVILUPPO PIL'!I648</f>
        <v>-261.74880000000002</v>
      </c>
      <c r="H25" s="48">
        <f>'[3]INVILUPPO PIL'!J648</f>
        <v>106.25779999999999</v>
      </c>
      <c r="L25" s="4" t="str">
        <f>'[3]INVILUPPO PIL'!AG648</f>
        <v>q-Fx</v>
      </c>
      <c r="M25" s="4">
        <f>'[3]INVILUPPO PIL'!AH648</f>
        <v>-95.638500000000008</v>
      </c>
      <c r="N25" s="4">
        <f>'[3]INVILUPPO PIL'!AI648</f>
        <v>37.134399999999999</v>
      </c>
      <c r="O25" s="4">
        <f>'[3]INVILUPPO PIL'!AJ648</f>
        <v>256.72579999999999</v>
      </c>
      <c r="P25" s="4">
        <f>'[3]INVILUPPO PIL'!AK648</f>
        <v>-39.290599999999998</v>
      </c>
      <c r="Q25" s="56">
        <f>'[3]INVILUPPO PIL'!AL648</f>
        <v>61.533000000000015</v>
      </c>
      <c r="S25" s="4" t="s">
        <v>98</v>
      </c>
      <c r="T25" s="51" t="str">
        <f>Foglio1!H40</f>
        <v>1φ14+3φ20</v>
      </c>
      <c r="U25" s="4">
        <v>10.96</v>
      </c>
      <c r="V25" s="4">
        <f>(1.2*U25*391.3/10)-G22</f>
        <v>434.46566000000007</v>
      </c>
      <c r="Z25" s="4">
        <f>-R21/($X$8*$Y$8)</f>
        <v>267.03709677419391</v>
      </c>
      <c r="AA25" s="4">
        <f>Z25/14.17/1000</f>
        <v>1.8845243244473814E-2</v>
      </c>
      <c r="AO25" s="4">
        <f>V25/($AB$8*$AC$8)*10</f>
        <v>2.3358368817204305</v>
      </c>
    </row>
    <row r="26" spans="1:44" x14ac:dyDescent="0.2">
      <c r="B26" s="4" t="str">
        <f>'[3]INVILUPPO PIL'!D649</f>
        <v>V</v>
      </c>
      <c r="C26" s="48">
        <f>'[3]INVILUPPO PIL'!E649</f>
        <v>4.5389999999999997</v>
      </c>
      <c r="D26" s="48">
        <f>'[3]INVILUPPO PIL'!F649</f>
        <v>3.1469999999999998</v>
      </c>
      <c r="E26" s="48">
        <f>'[3]INVILUPPO PIL'!G649</f>
        <v>94.673999999999992</v>
      </c>
      <c r="F26" s="48">
        <f>'[3]INVILUPPO PIL'!H649</f>
        <v>-11.888</v>
      </c>
      <c r="G26" s="49">
        <f>'[3]INVILUPPO PIL'!I649</f>
        <v>98.240399999999994</v>
      </c>
      <c r="H26" s="48">
        <f>'[3]INVILUPPO PIL'!J649</f>
        <v>-40.290199999999999</v>
      </c>
      <c r="L26" s="4" t="str">
        <f>'[3]INVILUPPO PIL'!AG649</f>
        <v>q+Fy</v>
      </c>
      <c r="M26" s="4">
        <f>'[3]INVILUPPO PIL'!AH649</f>
        <v>-36.355499999999999</v>
      </c>
      <c r="N26" s="4">
        <f>'[3]INVILUPPO PIL'!AI649</f>
        <v>72.192499999999995</v>
      </c>
      <c r="O26" s="4">
        <f>'[3]INVILUPPO PIL'!AJ649</f>
        <v>101.23479999999999</v>
      </c>
      <c r="P26" s="4">
        <f>'[3]INVILUPPO PIL'!AK649</f>
        <v>-81.518800000000013</v>
      </c>
      <c r="Q26" s="4">
        <f>'[3]INVILUPPO PIL'!AL649</f>
        <v>-863.85770000000002</v>
      </c>
    </row>
    <row r="27" spans="1:44" x14ac:dyDescent="0.2">
      <c r="B27" s="4" t="str">
        <f>'[3]INVILUPPO PIL'!D650</f>
        <v>N</v>
      </c>
      <c r="C27" s="48">
        <f>'[3]INVILUPPO PIL'!E650</f>
        <v>-216.93899999999999</v>
      </c>
      <c r="D27" s="48">
        <f>'[3]INVILUPPO PIL'!F650</f>
        <v>-152.857</v>
      </c>
      <c r="E27" s="48">
        <f>'[3]INVILUPPO PIL'!G650</f>
        <v>-430.36599999999999</v>
      </c>
      <c r="F27" s="48">
        <f>'[3]INVILUPPO PIL'!H650</f>
        <v>43.108999999999995</v>
      </c>
      <c r="G27" s="48">
        <f>'[3]INVILUPPO PIL'!I650</f>
        <v>-443.2987</v>
      </c>
      <c r="H27" s="48">
        <f>'[3]INVILUPPO PIL'!J650</f>
        <v>172.21879999999999</v>
      </c>
      <c r="L27" s="4" t="str">
        <f>'[3]INVILUPPO PIL'!AG650</f>
        <v>q-Fy</v>
      </c>
      <c r="M27" s="4">
        <f>'[3]INVILUPPO PIL'!AH650</f>
        <v>49.597500000000004</v>
      </c>
      <c r="N27" s="4">
        <f>'[3]INVILUPPO PIL'!AI650</f>
        <v>-55.208500000000001</v>
      </c>
      <c r="O27" s="4">
        <f>'[3]INVILUPPO PIL'!AJ650</f>
        <v>-111.28079999999999</v>
      </c>
      <c r="P27" s="4">
        <f>'[3]INVILUPPO PIL'!AK650</f>
        <v>72.480800000000002</v>
      </c>
      <c r="Q27" s="4">
        <f>'[3]INVILUPPO PIL'!AL650</f>
        <v>-9.7962999999999738</v>
      </c>
    </row>
    <row r="30" spans="1:44" x14ac:dyDescent="0.2">
      <c r="E30" s="52" t="s">
        <v>118</v>
      </c>
    </row>
    <row r="32" spans="1:44" x14ac:dyDescent="0.2">
      <c r="E32" s="4" t="s">
        <v>119</v>
      </c>
      <c r="F32" s="4" t="s">
        <v>120</v>
      </c>
      <c r="G32" s="4" t="s">
        <v>107</v>
      </c>
      <c r="H32" s="4" t="s">
        <v>121</v>
      </c>
      <c r="I32" s="4" t="s">
        <v>122</v>
      </c>
      <c r="J32" s="4" t="s">
        <v>123</v>
      </c>
    </row>
    <row r="33" spans="5:10" x14ac:dyDescent="0.2">
      <c r="E33" s="4">
        <v>25</v>
      </c>
      <c r="F33" s="4">
        <v>2</v>
      </c>
      <c r="G33" s="4">
        <v>30</v>
      </c>
      <c r="H33" s="4">
        <v>450</v>
      </c>
      <c r="I33" s="4">
        <v>0.5</v>
      </c>
      <c r="J33" s="57">
        <f>F33*I33/(G33*0.05*(E33/H33))</f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telaio 15</vt:lpstr>
      <vt:lpstr>Nodo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2017-01-21T12:53:37Z</dcterms:created>
  <dcterms:modified xsi:type="dcterms:W3CDTF">2017-02-06T09:58:10Z</dcterms:modified>
</cp:coreProperties>
</file>